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Csv\- 2024\Bilancio consuntivo\Verso la fine\Per Assemblea\"/>
    </mc:Choice>
  </mc:AlternateContent>
  <xr:revisionPtr revIDLastSave="0" documentId="8_{53BB5C33-B311-476A-B852-1A18789BED98}" xr6:coauthVersionLast="47" xr6:coauthVersionMax="47" xr10:uidLastSave="{00000000-0000-0000-0000-000000000000}"/>
  <bookViews>
    <workbookView xWindow="-108" yWindow="-108" windowWidth="23256" windowHeight="12456" xr2:uid="{98FD34DB-493D-4C0F-A5D5-6789039DE135}"/>
  </bookViews>
  <sheets>
    <sheet name="B1" sheetId="1" r:id="rId1"/>
    <sheet name="Stato d'avanzament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E65" i="2"/>
  <c r="E61" i="2"/>
  <c r="E60" i="2"/>
  <c r="F59" i="2"/>
  <c r="D59" i="2"/>
  <c r="C59" i="2"/>
  <c r="E57" i="2"/>
  <c r="E56" i="2"/>
  <c r="E55" i="2"/>
  <c r="E54" i="2"/>
  <c r="E53" i="2"/>
  <c r="E52" i="2"/>
  <c r="E51" i="2"/>
  <c r="F50" i="2"/>
  <c r="D50" i="2"/>
  <c r="C50" i="2"/>
  <c r="E48" i="2"/>
  <c r="F45" i="2"/>
  <c r="E45" i="2"/>
  <c r="D45" i="2"/>
  <c r="C45" i="2"/>
  <c r="E43" i="2"/>
  <c r="E42" i="2"/>
  <c r="E41" i="2"/>
  <c r="E40" i="2"/>
  <c r="E38" i="2"/>
  <c r="E37" i="2"/>
  <c r="E36" i="2"/>
  <c r="E34" i="2"/>
  <c r="E33" i="2"/>
  <c r="E32" i="2"/>
  <c r="F31" i="2"/>
  <c r="D31" i="2"/>
  <c r="C31" i="2"/>
  <c r="E29" i="2"/>
  <c r="E28" i="2"/>
  <c r="E27" i="2"/>
  <c r="F26" i="2"/>
  <c r="E26" i="2"/>
  <c r="D26" i="2"/>
  <c r="C26" i="2"/>
  <c r="E24" i="2"/>
  <c r="E23" i="2"/>
  <c r="D22" i="2"/>
  <c r="D17" i="2" s="1"/>
  <c r="E21" i="2"/>
  <c r="E20" i="2"/>
  <c r="E19" i="2"/>
  <c r="E18" i="2"/>
  <c r="F17" i="2"/>
  <c r="C17" i="2"/>
  <c r="E15" i="2"/>
  <c r="E14" i="2"/>
  <c r="E13" i="2"/>
  <c r="E12" i="2"/>
  <c r="E11" i="2"/>
  <c r="E10" i="2"/>
  <c r="D9" i="2"/>
  <c r="E8" i="2"/>
  <c r="D7" i="2"/>
  <c r="E7" i="2" s="1"/>
  <c r="E6" i="2"/>
  <c r="E5" i="2"/>
  <c r="F4" i="2"/>
  <c r="C4" i="2"/>
  <c r="F1" i="2"/>
  <c r="C1" i="2"/>
  <c r="E50" i="2" l="1"/>
  <c r="D4" i="2"/>
  <c r="E22" i="2"/>
  <c r="E17" i="2" s="1"/>
  <c r="E9" i="2"/>
  <c r="E4" i="2"/>
  <c r="E1" i="2"/>
  <c r="E31" i="2"/>
  <c r="E59" i="2"/>
  <c r="D1" i="2"/>
  <c r="R59" i="1" l="1"/>
  <c r="P59" i="1"/>
  <c r="L59" i="1"/>
  <c r="J59" i="1"/>
  <c r="H59" i="1"/>
  <c r="Q58" i="1"/>
  <c r="O58" i="1"/>
  <c r="Q56" i="1"/>
  <c r="M56" i="1"/>
  <c r="L56" i="1"/>
  <c r="R55" i="1"/>
  <c r="Q57" i="1" s="1"/>
  <c r="P55" i="1"/>
  <c r="O56" i="1" s="1"/>
  <c r="N55" i="1"/>
  <c r="M58" i="1" s="1"/>
  <c r="J55" i="1"/>
  <c r="I56" i="1" s="1"/>
  <c r="H55" i="1"/>
  <c r="G57" i="1" s="1"/>
  <c r="R52" i="1"/>
  <c r="P52" i="1"/>
  <c r="N52" i="1"/>
  <c r="L52" i="1"/>
  <c r="J52" i="1"/>
  <c r="H52" i="1"/>
  <c r="R50" i="1"/>
  <c r="P50" i="1"/>
  <c r="P53" i="1" s="1"/>
  <c r="P64" i="1" s="1"/>
  <c r="N50" i="1"/>
  <c r="L50" i="1"/>
  <c r="L53" i="1" s="1"/>
  <c r="J50" i="1"/>
  <c r="H50" i="1"/>
  <c r="R32" i="1"/>
  <c r="P32" i="1"/>
  <c r="N32" i="1"/>
  <c r="L32" i="1"/>
  <c r="J32" i="1"/>
  <c r="H32" i="1"/>
  <c r="G20" i="1"/>
  <c r="G16" i="1"/>
  <c r="R15" i="1"/>
  <c r="Q16" i="1" s="1"/>
  <c r="P15" i="1"/>
  <c r="N15" i="1"/>
  <c r="M20" i="1" s="1"/>
  <c r="L15" i="1"/>
  <c r="K16" i="1" s="1"/>
  <c r="J15" i="1"/>
  <c r="I21" i="1" s="1"/>
  <c r="H15" i="1"/>
  <c r="G21" i="1" s="1"/>
  <c r="R12" i="1"/>
  <c r="P12" i="1"/>
  <c r="N12" i="1"/>
  <c r="L12" i="1"/>
  <c r="J12" i="1"/>
  <c r="H12" i="1"/>
  <c r="L10" i="1"/>
  <c r="I9" i="1"/>
  <c r="Q6" i="1"/>
  <c r="O6" i="1"/>
  <c r="M6" i="1"/>
  <c r="R4" i="1"/>
  <c r="Q8" i="1" s="1"/>
  <c r="P4" i="1"/>
  <c r="O7" i="1" s="1"/>
  <c r="N4" i="1"/>
  <c r="N23" i="1" s="1"/>
  <c r="L4" i="1"/>
  <c r="K6" i="1" s="1"/>
  <c r="J4" i="1"/>
  <c r="I6" i="1" s="1"/>
  <c r="H4" i="1"/>
  <c r="G9" i="1" s="1"/>
  <c r="K57" i="1" l="1"/>
  <c r="K7" i="1"/>
  <c r="L23" i="1"/>
  <c r="P23" i="1"/>
  <c r="K21" i="1"/>
  <c r="H53" i="1"/>
  <c r="H64" i="1" s="1"/>
  <c r="I57" i="1"/>
  <c r="K20" i="1"/>
  <c r="I5" i="1"/>
  <c r="Q7" i="1"/>
  <c r="M21" i="1"/>
  <c r="J53" i="1"/>
  <c r="J64" i="1" s="1"/>
  <c r="K5" i="1"/>
  <c r="M57" i="1"/>
  <c r="K58" i="1"/>
  <c r="M5" i="1"/>
  <c r="K9" i="1"/>
  <c r="N53" i="1"/>
  <c r="N64" i="1" s="1"/>
  <c r="G56" i="1"/>
  <c r="I58" i="1"/>
  <c r="I20" i="1"/>
  <c r="L55" i="1"/>
  <c r="K56" i="1" s="1"/>
  <c r="Q5" i="1"/>
  <c r="Q9" i="1"/>
  <c r="M16" i="1"/>
  <c r="R53" i="1"/>
  <c r="R64" i="1" s="1"/>
  <c r="N65" i="1"/>
  <c r="M64" i="1"/>
  <c r="P65" i="1"/>
  <c r="O64" i="1"/>
  <c r="I8" i="1"/>
  <c r="M9" i="1"/>
  <c r="O21" i="1"/>
  <c r="O5" i="1"/>
  <c r="G7" i="1"/>
  <c r="K8" i="1"/>
  <c r="O9" i="1"/>
  <c r="I16" i="1"/>
  <c r="Q21" i="1"/>
  <c r="O57" i="1"/>
  <c r="I7" i="1"/>
  <c r="M8" i="1"/>
  <c r="O20" i="1"/>
  <c r="H23" i="1"/>
  <c r="G64" i="1" s="1"/>
  <c r="G6" i="1"/>
  <c r="O8" i="1"/>
  <c r="Q20" i="1"/>
  <c r="J23" i="1"/>
  <c r="J65" i="1" s="1"/>
  <c r="G58" i="1"/>
  <c r="G8" i="1"/>
  <c r="M7" i="1"/>
  <c r="O16" i="1"/>
  <c r="G5" i="1"/>
  <c r="L64" i="1" l="1"/>
  <c r="R65" i="1"/>
  <c r="Q64" i="1"/>
  <c r="I64" i="1"/>
  <c r="H65" i="1"/>
  <c r="L65" i="1" l="1"/>
  <c r="K64" i="1"/>
</calcChain>
</file>

<file path=xl/sharedStrings.xml><?xml version="1.0" encoding="utf-8"?>
<sst xmlns="http://schemas.openxmlformats.org/spreadsheetml/2006/main" count="197" uniqueCount="159">
  <si>
    <t>PROSPETTO DI SINTESI RENDICONTAZIONE ATTIVITA' CSV  SALERNO</t>
  </si>
  <si>
    <t>Data di compilazione</t>
  </si>
  <si>
    <t>PROVENTI</t>
  </si>
  <si>
    <t>Consuntivo al 31-12-2021</t>
  </si>
  <si>
    <t>Preventivo - Riclassificato 2022</t>
  </si>
  <si>
    <t>Consuntivo al 31-12-2022</t>
  </si>
  <si>
    <t>Preventivo - 2023</t>
  </si>
  <si>
    <t>Preventivo - Riclassificato 2023</t>
  </si>
  <si>
    <t>Consuntivo - 2023</t>
  </si>
  <si>
    <t>1)</t>
  </si>
  <si>
    <t>Attribuzione su programmazione annuale</t>
  </si>
  <si>
    <t>+</t>
  </si>
  <si>
    <t>1.a.1)</t>
  </si>
  <si>
    <t>incassati</t>
  </si>
  <si>
    <t>1.a.2)</t>
  </si>
  <si>
    <t>da Incassare</t>
  </si>
  <si>
    <t>1.b.1)</t>
  </si>
  <si>
    <t>per servizi</t>
  </si>
  <si>
    <t>1.b.2)</t>
  </si>
  <si>
    <t>per progettazione sociale (ex accordo 23.06.2010)</t>
  </si>
  <si>
    <t>1.b.3)</t>
  </si>
  <si>
    <t>per progettazione sociale Perequazione Progetto SUD</t>
  </si>
  <si>
    <t>2)</t>
  </si>
  <si>
    <t>Proventi finanziari, patrimoniali, straordinari su risorse del FSV o perequativi</t>
  </si>
  <si>
    <t>3)</t>
  </si>
  <si>
    <t>Partita di giro / Funzionamento COGE</t>
  </si>
  <si>
    <t>4)</t>
  </si>
  <si>
    <t>RESIDUI - Risorse vincolate da anni precedenti per completamento azioni</t>
  </si>
  <si>
    <t>4.a)</t>
  </si>
  <si>
    <t>4.b)</t>
  </si>
  <si>
    <t xml:space="preserve">per progettazione sociale </t>
  </si>
  <si>
    <t>5)</t>
  </si>
  <si>
    <t xml:space="preserve">RESIDUI - Risorse non vincolate da anni precedenti </t>
  </si>
  <si>
    <t>5.a)</t>
  </si>
  <si>
    <t>Per servizi</t>
  </si>
  <si>
    <t>5.a.1)</t>
  </si>
  <si>
    <t>Risorse libere 2016</t>
  </si>
  <si>
    <t>5.a.2)</t>
  </si>
  <si>
    <t>Risorse libere 2015</t>
  </si>
  <si>
    <t>5.a.3)</t>
  </si>
  <si>
    <t>Risorse libere 2013</t>
  </si>
  <si>
    <t>5.b)</t>
  </si>
  <si>
    <t>5.c)</t>
  </si>
  <si>
    <t>6)</t>
  </si>
  <si>
    <t xml:space="preserve">Perequazione </t>
  </si>
  <si>
    <t>TOTALE PROVENTI</t>
  </si>
  <si>
    <t>ONERI</t>
  </si>
  <si>
    <t>ONERI DI SUPPORTO GENERALE, FINANZIARI, PATRIMONIALI E STRAORDINARI</t>
  </si>
  <si>
    <t>7)</t>
  </si>
  <si>
    <t>Oneri di supporto generale - Altri oneri (al netto degli ammortamenti)</t>
  </si>
  <si>
    <t xml:space="preserve"> 7.a)</t>
  </si>
  <si>
    <t xml:space="preserve">Oneri per adesione a coordinamento/i </t>
  </si>
  <si>
    <t>8)</t>
  </si>
  <si>
    <t>Oneri finanziari, patrimoniali e straordinari</t>
  </si>
  <si>
    <t>di cui per attività CSV</t>
  </si>
  <si>
    <t>9)</t>
  </si>
  <si>
    <t>Acquisti beni C/Capitale</t>
  </si>
  <si>
    <t>TOTALE ONERI DI SUPPORTO GENERALE, FINANZIARI, PATRIMONIALI E STRAORDINARI</t>
  </si>
  <si>
    <t xml:space="preserve"> </t>
  </si>
  <si>
    <t>di cui Oneri per il Personale</t>
  </si>
  <si>
    <t>MISSIONE</t>
  </si>
  <si>
    <t>10)</t>
  </si>
  <si>
    <t>Promozione del volontariato</t>
  </si>
  <si>
    <t>11)</t>
  </si>
  <si>
    <t>Consulenza e Assistenza</t>
  </si>
  <si>
    <t>12)</t>
  </si>
  <si>
    <t>Formazione</t>
  </si>
  <si>
    <t>13)</t>
  </si>
  <si>
    <t>Informazione e comunicazione</t>
  </si>
  <si>
    <t>14)</t>
  </si>
  <si>
    <t>Ricerca e documentazione</t>
  </si>
  <si>
    <t>15)</t>
  </si>
  <si>
    <t>Progettazione sociale</t>
  </si>
  <si>
    <t xml:space="preserve">15.a) </t>
  </si>
  <si>
    <t>Servizi</t>
  </si>
  <si>
    <t xml:space="preserve">15.b) </t>
  </si>
  <si>
    <t>Bandi</t>
  </si>
  <si>
    <t xml:space="preserve">15.c) </t>
  </si>
  <si>
    <t xml:space="preserve">Progettazione sociale Perequazione progetto SUD </t>
  </si>
  <si>
    <t xml:space="preserve">15.d) </t>
  </si>
  <si>
    <t>Progettazione sociale 2011*</t>
  </si>
  <si>
    <t>16)</t>
  </si>
  <si>
    <t>Animazione Territoriale</t>
  </si>
  <si>
    <t>17)</t>
  </si>
  <si>
    <t>Supporto logistico</t>
  </si>
  <si>
    <t>18)</t>
  </si>
  <si>
    <t>Oneri di funzionamento degli sportelli operativi</t>
  </si>
  <si>
    <t>19)</t>
  </si>
  <si>
    <t>TOTALE MISSIONE</t>
  </si>
  <si>
    <t>20)</t>
  </si>
  <si>
    <t>TOTALE ONERI (al netto degli ammortamenti)</t>
  </si>
  <si>
    <t>21)</t>
  </si>
  <si>
    <t>RESIDUI - Risorse vincolate per completamento azioni</t>
  </si>
  <si>
    <t>21.a)</t>
  </si>
  <si>
    <t>21.b)</t>
  </si>
  <si>
    <t>Per progettazione sociale</t>
  </si>
  <si>
    <t>21.c)</t>
  </si>
  <si>
    <t>22)</t>
  </si>
  <si>
    <t>RESIDUI - Risorse non vincolate</t>
  </si>
  <si>
    <t>22.a.)</t>
  </si>
  <si>
    <t>Avanzo di gestione di competenza FUN da destinare a F.do risorse in attesa di destinazione FUN</t>
  </si>
  <si>
    <t>22.b.)</t>
  </si>
  <si>
    <t>Residui non vincolati anni precedenti</t>
  </si>
  <si>
    <t>perequazione</t>
  </si>
  <si>
    <t>TOTALE A PAREGGIO</t>
  </si>
  <si>
    <t>N.B.: tutte le voci evidenziate in corsivo sono esposte a titolo di informazione (rappresentano solo un “di cui”).</t>
  </si>
  <si>
    <t>TOTALE</t>
  </si>
  <si>
    <t>Descrizione</t>
  </si>
  <si>
    <t>Programmato 2021/2022/2023</t>
  </si>
  <si>
    <t>Differenza tra programmato e speso</t>
  </si>
  <si>
    <t>libero</t>
  </si>
  <si>
    <t>Animazione e Promozione del Volontariato</t>
  </si>
  <si>
    <t>Corpi di solidarietà di pace</t>
  </si>
  <si>
    <t>Campi di volontariato</t>
  </si>
  <si>
    <t>Map 2021</t>
  </si>
  <si>
    <t>Laboratorio di cittadinanza - percorsi di anim. Terr.</t>
  </si>
  <si>
    <t>Riabitare i Luoghi</t>
  </si>
  <si>
    <t>MAN 2022</t>
  </si>
  <si>
    <t>Percorsi di rete</t>
  </si>
  <si>
    <t>Giovani Attivi (*)</t>
  </si>
  <si>
    <t>MAN 2023 (*)</t>
  </si>
  <si>
    <t>Laboratori di cittadinanza (*)</t>
  </si>
  <si>
    <t>(*) Di cui Personale</t>
  </si>
  <si>
    <t xml:space="preserve">F.A.Q. </t>
  </si>
  <si>
    <t>Università del volontariato</t>
  </si>
  <si>
    <t>Laboratori di cittadinanza - per. form.</t>
  </si>
  <si>
    <t>UNIVOL (*)</t>
  </si>
  <si>
    <t>FAQ (*)</t>
  </si>
  <si>
    <t>Consulenza ed assistenza</t>
  </si>
  <si>
    <t>Consulenza specifica</t>
  </si>
  <si>
    <t>Consulenza specifica (*)</t>
  </si>
  <si>
    <t>Informazione e Comunicazione</t>
  </si>
  <si>
    <t xml:space="preserve">Comunicazione Istituzionale </t>
  </si>
  <si>
    <t>Vestiamo il volontariato</t>
  </si>
  <si>
    <t>SI stampe</t>
  </si>
  <si>
    <t xml:space="preserve">Ciak molto bene </t>
  </si>
  <si>
    <t>Appunti di viaggio</t>
  </si>
  <si>
    <t>Guida ai servizi</t>
  </si>
  <si>
    <t>Laboratori di cittadinanza - Com.</t>
  </si>
  <si>
    <t>Supporto stampe ETS</t>
  </si>
  <si>
    <t>Oneri generali dell'area comunicazione (*)</t>
  </si>
  <si>
    <t>Comunicazione interna ed esterna (*)</t>
  </si>
  <si>
    <t xml:space="preserve">Centro documentazione </t>
  </si>
  <si>
    <t>Centro documentazione (*)</t>
  </si>
  <si>
    <t xml:space="preserve">Servizio di trasporto </t>
  </si>
  <si>
    <t>Laboratorio di cittadinanza - logistica</t>
  </si>
  <si>
    <t>Casa del Volontariato</t>
  </si>
  <si>
    <t>Casa del Volontariato (*)</t>
  </si>
  <si>
    <t>Logistica + acquisti materiale (*)</t>
  </si>
  <si>
    <t>Digitale (*)</t>
  </si>
  <si>
    <t>(*) Di cui personale</t>
  </si>
  <si>
    <t>Oneri generali</t>
  </si>
  <si>
    <t>Oneri generali (*)</t>
  </si>
  <si>
    <t>Sopravvenienze attive FUN</t>
  </si>
  <si>
    <t>Perequazione</t>
  </si>
  <si>
    <t>(*) Di cui Personale (anno 2023 - 239.587,63)</t>
  </si>
  <si>
    <t>speso al 31-12-2023</t>
  </si>
  <si>
    <t>Sopravvenienze attive 2023</t>
  </si>
  <si>
    <t>Sopravvenienze attive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</si>
</sst>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\ ;\-#,##0.00\ ;&quot; -&quot;#\ ;@\ "/>
    <numFmt numFmtId="166" formatCode="#,##0.00_ ;[Red]\-#,##0.00\ "/>
    <numFmt numFmtId="167" formatCode="#,##0.00\ ;\-#,##0.00\ ;&quot; -&quot;00\ ;@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56"/>
      <name val="Calibri"/>
      <family val="2"/>
    </font>
    <font>
      <i/>
      <sz val="11"/>
      <color indexed="10"/>
      <name val="Calibri"/>
      <family val="2"/>
    </font>
    <font>
      <sz val="11"/>
      <color rgb="FFFF0000"/>
      <name val="Calibri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10" applyFill="0" applyProtection="0">
      <alignment horizontal="left"/>
    </xf>
    <xf numFmtId="44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167" fontId="2" fillId="0" borderId="0" applyBorder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0" fontId="18" fillId="0" borderId="0"/>
    <xf numFmtId="0" fontId="17" fillId="0" borderId="0"/>
    <xf numFmtId="0" fontId="19" fillId="0" borderId="0"/>
    <xf numFmtId="0" fontId="17" fillId="0" borderId="0"/>
    <xf numFmtId="41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1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4" fillId="0" borderId="0" xfId="1" applyFont="1" applyAlignment="1">
      <alignment horizontal="left"/>
    </xf>
    <xf numFmtId="43" fontId="5" fillId="2" borderId="6" xfId="2" applyFont="1" applyFill="1" applyBorder="1" applyAlignment="1">
      <alignment horizontal="center" wrapText="1"/>
    </xf>
    <xf numFmtId="0" fontId="4" fillId="0" borderId="4" xfId="1" applyFont="1" applyBorder="1" applyAlignment="1">
      <alignment horizontal="right"/>
    </xf>
    <xf numFmtId="0" fontId="6" fillId="0" borderId="5" xfId="1" applyFont="1" applyBorder="1" applyAlignment="1">
      <alignment horizontal="left"/>
    </xf>
    <xf numFmtId="0" fontId="6" fillId="0" borderId="5" xfId="1" applyFont="1" applyBorder="1" applyAlignment="1">
      <alignment horizontal="right" vertical="center"/>
    </xf>
    <xf numFmtId="0" fontId="2" fillId="0" borderId="5" xfId="1" applyBorder="1"/>
    <xf numFmtId="0" fontId="2" fillId="0" borderId="6" xfId="1" applyBorder="1" applyAlignment="1">
      <alignment horizontal="center"/>
    </xf>
    <xf numFmtId="43" fontId="4" fillId="0" borderId="6" xfId="2" applyFont="1" applyFill="1" applyBorder="1" applyAlignment="1">
      <alignment wrapText="1"/>
    </xf>
    <xf numFmtId="164" fontId="2" fillId="0" borderId="0" xfId="1" applyNumberFormat="1"/>
    <xf numFmtId="0" fontId="2" fillId="0" borderId="7" xfId="1" applyBorder="1" applyAlignment="1">
      <alignment horizontal="right"/>
    </xf>
    <xf numFmtId="0" fontId="7" fillId="0" borderId="8" xfId="1" applyFont="1" applyBorder="1"/>
    <xf numFmtId="0" fontId="7" fillId="0" borderId="9" xfId="1" applyFont="1" applyBorder="1"/>
    <xf numFmtId="165" fontId="7" fillId="0" borderId="6" xfId="3" applyFont="1" applyFill="1" applyBorder="1" applyAlignment="1" applyProtection="1">
      <alignment wrapText="1"/>
    </xf>
    <xf numFmtId="43" fontId="7" fillId="0" borderId="6" xfId="2" applyFont="1" applyBorder="1" applyAlignment="1">
      <alignment wrapText="1"/>
    </xf>
    <xf numFmtId="0" fontId="4" fillId="0" borderId="1" xfId="1" applyFont="1" applyBorder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right" vertical="center"/>
    </xf>
    <xf numFmtId="0" fontId="2" fillId="0" borderId="2" xfId="1" applyBorder="1"/>
    <xf numFmtId="165" fontId="4" fillId="0" borderId="6" xfId="3" applyFont="1" applyFill="1" applyBorder="1" applyAlignment="1" applyProtection="1">
      <alignment wrapText="1"/>
    </xf>
    <xf numFmtId="0" fontId="4" fillId="0" borderId="5" xfId="1" applyFont="1" applyBorder="1"/>
    <xf numFmtId="0" fontId="4" fillId="0" borderId="5" xfId="1" applyFont="1" applyBorder="1" applyAlignment="1">
      <alignment horizontal="right" vertical="center"/>
    </xf>
    <xf numFmtId="43" fontId="4" fillId="0" borderId="6" xfId="2" applyFont="1" applyBorder="1" applyAlignment="1">
      <alignment wrapText="1"/>
    </xf>
    <xf numFmtId="0" fontId="4" fillId="0" borderId="7" xfId="1" applyFont="1" applyBorder="1" applyAlignment="1">
      <alignment horizontal="right"/>
    </xf>
    <xf numFmtId="0" fontId="4" fillId="0" borderId="0" xfId="1" applyFont="1"/>
    <xf numFmtId="0" fontId="4" fillId="0" borderId="6" xfId="1" applyFont="1" applyBorder="1" applyAlignment="1">
      <alignment horizontal="right"/>
    </xf>
    <xf numFmtId="0" fontId="4" fillId="0" borderId="6" xfId="1" applyFont="1" applyBorder="1"/>
    <xf numFmtId="0" fontId="4" fillId="0" borderId="6" xfId="1" applyFont="1" applyBorder="1" applyAlignment="1">
      <alignment horizontal="right" vertical="center"/>
    </xf>
    <xf numFmtId="0" fontId="2" fillId="0" borderId="6" xfId="1" applyBorder="1"/>
    <xf numFmtId="43" fontId="8" fillId="2" borderId="6" xfId="2" applyFont="1" applyFill="1" applyBorder="1" applyAlignment="1">
      <alignment horizontal="center" wrapText="1"/>
    </xf>
    <xf numFmtId="43" fontId="8" fillId="2" borderId="6" xfId="2" applyFont="1" applyFill="1" applyBorder="1" applyAlignment="1">
      <alignment wrapText="1"/>
    </xf>
    <xf numFmtId="0" fontId="9" fillId="0" borderId="7" xfId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horizontal="center"/>
    </xf>
    <xf numFmtId="43" fontId="9" fillId="0" borderId="6" xfId="2" applyFont="1" applyFill="1" applyBorder="1" applyAlignment="1">
      <alignment wrapText="1"/>
    </xf>
    <xf numFmtId="0" fontId="9" fillId="0" borderId="0" xfId="1" applyFont="1"/>
    <xf numFmtId="43" fontId="8" fillId="3" borderId="6" xfId="2" applyFont="1" applyFill="1" applyBorder="1" applyAlignment="1">
      <alignment wrapText="1"/>
    </xf>
    <xf numFmtId="43" fontId="2" fillId="0" borderId="6" xfId="2" applyFont="1" applyBorder="1" applyAlignment="1">
      <alignment wrapText="1"/>
    </xf>
    <xf numFmtId="0" fontId="8" fillId="4" borderId="1" xfId="1" applyFont="1" applyFill="1" applyBorder="1"/>
    <xf numFmtId="0" fontId="8" fillId="4" borderId="2" xfId="1" applyFont="1" applyFill="1" applyBorder="1"/>
    <xf numFmtId="0" fontId="2" fillId="4" borderId="6" xfId="1" applyFill="1" applyBorder="1" applyAlignment="1">
      <alignment horizontal="center"/>
    </xf>
    <xf numFmtId="43" fontId="8" fillId="4" borderId="6" xfId="2" applyFont="1" applyFill="1" applyBorder="1" applyAlignment="1">
      <alignment wrapText="1"/>
    </xf>
    <xf numFmtId="0" fontId="2" fillId="5" borderId="4" xfId="1" applyFill="1" applyBorder="1"/>
    <xf numFmtId="0" fontId="2" fillId="5" borderId="6" xfId="1" applyFill="1" applyBorder="1" applyAlignment="1">
      <alignment horizontal="center"/>
    </xf>
    <xf numFmtId="165" fontId="11" fillId="5" borderId="6" xfId="3" applyFont="1" applyFill="1" applyBorder="1" applyAlignment="1" applyProtection="1">
      <alignment wrapText="1"/>
    </xf>
    <xf numFmtId="0" fontId="9" fillId="0" borderId="2" xfId="1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6" fillId="0" borderId="2" xfId="1" applyFont="1" applyBorder="1" applyAlignment="1">
      <alignment horizontal="right" vertical="center"/>
    </xf>
    <xf numFmtId="0" fontId="9" fillId="0" borderId="2" xfId="1" applyFont="1" applyBorder="1" applyAlignment="1">
      <alignment horizontal="center"/>
    </xf>
    <xf numFmtId="0" fontId="2" fillId="0" borderId="2" xfId="1" applyBorder="1" applyAlignment="1">
      <alignment horizontal="center"/>
    </xf>
    <xf numFmtId="43" fontId="9" fillId="0" borderId="2" xfId="2" applyFont="1" applyFill="1" applyBorder="1" applyAlignment="1">
      <alignment wrapText="1"/>
    </xf>
    <xf numFmtId="0" fontId="2" fillId="4" borderId="3" xfId="1" applyFill="1" applyBorder="1" applyAlignment="1">
      <alignment horizontal="center"/>
    </xf>
    <xf numFmtId="43" fontId="4" fillId="6" borderId="6" xfId="2" applyFont="1" applyFill="1" applyBorder="1" applyAlignment="1">
      <alignment wrapText="1"/>
    </xf>
    <xf numFmtId="0" fontId="12" fillId="0" borderId="6" xfId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/>
    </xf>
    <xf numFmtId="43" fontId="7" fillId="0" borderId="0" xfId="2" applyFont="1" applyBorder="1" applyAlignment="1">
      <alignment horizontal="center" wrapText="1"/>
    </xf>
    <xf numFmtId="0" fontId="13" fillId="0" borderId="0" xfId="1" applyFont="1"/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center"/>
    </xf>
    <xf numFmtId="43" fontId="13" fillId="0" borderId="0" xfId="2" applyFont="1" applyBorder="1" applyAlignment="1">
      <alignment wrapText="1"/>
    </xf>
    <xf numFmtId="0" fontId="2" fillId="0" borderId="0" xfId="1" applyAlignment="1">
      <alignment horizontal="right"/>
    </xf>
    <xf numFmtId="0" fontId="2" fillId="0" borderId="0" xfId="1" applyAlignment="1">
      <alignment horizontal="right" vertical="center"/>
    </xf>
    <xf numFmtId="0" fontId="2" fillId="0" borderId="0" xfId="1" applyAlignment="1">
      <alignment horizontal="center"/>
    </xf>
    <xf numFmtId="43" fontId="2" fillId="0" borderId="0" xfId="2" applyFont="1" applyBorder="1" applyAlignment="1">
      <alignment wrapText="1"/>
    </xf>
    <xf numFmtId="0" fontId="14" fillId="7" borderId="1" xfId="0" applyFont="1" applyFill="1" applyBorder="1"/>
    <xf numFmtId="0" fontId="15" fillId="7" borderId="2" xfId="0" applyFont="1" applyFill="1" applyBorder="1" applyAlignment="1">
      <alignment horizontal="left"/>
    </xf>
    <xf numFmtId="166" fontId="14" fillId="7" borderId="2" xfId="4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left"/>
    </xf>
    <xf numFmtId="166" fontId="14" fillId="0" borderId="0" xfId="0" applyNumberFormat="1" applyFont="1"/>
    <xf numFmtId="0" fontId="14" fillId="0" borderId="14" xfId="0" applyFont="1" applyBorder="1"/>
    <xf numFmtId="0" fontId="14" fillId="0" borderId="15" xfId="0" applyFont="1" applyBorder="1" applyAlignment="1">
      <alignment horizontal="left"/>
    </xf>
    <xf numFmtId="166" fontId="16" fillId="0" borderId="14" xfId="4" applyNumberFormat="1" applyFont="1" applyFill="1" applyBorder="1" applyAlignment="1">
      <alignment horizontal="center" wrapText="1"/>
    </xf>
    <xf numFmtId="166" fontId="15" fillId="7" borderId="2" xfId="4" applyNumberFormat="1" applyFont="1" applyFill="1" applyBorder="1"/>
    <xf numFmtId="0" fontId="14" fillId="0" borderId="7" xfId="0" applyFont="1" applyBorder="1"/>
    <xf numFmtId="0" fontId="14" fillId="0" borderId="6" xfId="0" applyFont="1" applyBorder="1"/>
    <xf numFmtId="166" fontId="14" fillId="0" borderId="6" xfId="4" applyNumberFormat="1" applyFont="1" applyFill="1" applyBorder="1" applyAlignment="1">
      <alignment horizontal="right"/>
    </xf>
    <xf numFmtId="166" fontId="14" fillId="0" borderId="6" xfId="4" applyNumberFormat="1" applyFont="1" applyFill="1" applyBorder="1"/>
    <xf numFmtId="0" fontId="14" fillId="8" borderId="6" xfId="0" applyFont="1" applyFill="1" applyBorder="1"/>
    <xf numFmtId="166" fontId="14" fillId="8" borderId="6" xfId="4" applyNumberFormat="1" applyFont="1" applyFill="1" applyBorder="1" applyAlignment="1">
      <alignment horizontal="right"/>
    </xf>
    <xf numFmtId="0" fontId="14" fillId="0" borderId="2" xfId="0" applyFont="1" applyBorder="1"/>
    <xf numFmtId="166" fontId="14" fillId="0" borderId="2" xfId="4" applyNumberFormat="1" applyFont="1" applyFill="1" applyBorder="1" applyAlignment="1">
      <alignment horizontal="right"/>
    </xf>
    <xf numFmtId="0" fontId="14" fillId="0" borderId="16" xfId="0" applyFont="1" applyBorder="1"/>
    <xf numFmtId="0" fontId="14" fillId="0" borderId="6" xfId="0" applyFont="1" applyBorder="1" applyAlignment="1">
      <alignment wrapText="1"/>
    </xf>
    <xf numFmtId="166" fontId="14" fillId="0" borderId="6" xfId="4" applyNumberFormat="1" applyFont="1" applyFill="1" applyBorder="1" applyAlignment="1">
      <alignment horizontal="right" wrapText="1"/>
    </xf>
    <xf numFmtId="0" fontId="14" fillId="8" borderId="6" xfId="0" applyFont="1" applyFill="1" applyBorder="1" applyAlignment="1">
      <alignment wrapText="1"/>
    </xf>
    <xf numFmtId="166" fontId="14" fillId="8" borderId="6" xfId="4" applyNumberFormat="1" applyFont="1" applyFill="1" applyBorder="1" applyAlignment="1">
      <alignment horizontal="right" wrapText="1"/>
    </xf>
    <xf numFmtId="0" fontId="14" fillId="0" borderId="2" xfId="0" applyFont="1" applyBorder="1" applyAlignment="1">
      <alignment wrapText="1"/>
    </xf>
    <xf numFmtId="166" fontId="14" fillId="0" borderId="2" xfId="4" applyNumberFormat="1" applyFont="1" applyFill="1" applyBorder="1" applyAlignment="1">
      <alignment horizontal="right" wrapText="1"/>
    </xf>
    <xf numFmtId="0" fontId="14" fillId="0" borderId="6" xfId="0" applyFont="1" applyBorder="1" applyAlignment="1">
      <alignment horizontal="left"/>
    </xf>
    <xf numFmtId="4" fontId="14" fillId="0" borderId="6" xfId="4" applyNumberFormat="1" applyFont="1" applyFill="1" applyBorder="1" applyAlignment="1">
      <alignment horizontal="right"/>
    </xf>
    <xf numFmtId="166" fontId="14" fillId="8" borderId="6" xfId="4" applyNumberFormat="1" applyFont="1" applyFill="1" applyBorder="1"/>
    <xf numFmtId="0" fontId="8" fillId="3" borderId="1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10" fillId="0" borderId="4" xfId="1" applyFont="1" applyBorder="1" applyAlignment="1">
      <alignment horizontal="left"/>
    </xf>
    <xf numFmtId="0" fontId="10" fillId="0" borderId="5" xfId="1" applyFont="1" applyBorder="1" applyAlignment="1">
      <alignment horizontal="left"/>
    </xf>
    <xf numFmtId="0" fontId="10" fillId="0" borderId="13" xfId="1" applyFont="1" applyBorder="1" applyAlignment="1">
      <alignment horizontal="left"/>
    </xf>
    <xf numFmtId="0" fontId="11" fillId="5" borderId="2" xfId="1" applyFont="1" applyFill="1" applyBorder="1" applyAlignment="1">
      <alignment horizontal="left"/>
    </xf>
    <xf numFmtId="0" fontId="2" fillId="0" borderId="2" xfId="1" applyBorder="1" applyAlignment="1">
      <alignment horizontal="left"/>
    </xf>
    <xf numFmtId="0" fontId="8" fillId="4" borderId="1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3" xfId="1" applyFont="1" applyFill="1" applyBorder="1" applyAlignment="1">
      <alignment horizontal="center"/>
    </xf>
    <xf numFmtId="0" fontId="2" fillId="0" borderId="2" xfId="1" applyBorder="1"/>
    <xf numFmtId="0" fontId="2" fillId="0" borderId="3" xfId="1" applyBorder="1" applyAlignment="1">
      <alignment horizontal="left"/>
    </xf>
    <xf numFmtId="0" fontId="8" fillId="3" borderId="3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8" fillId="3" borderId="12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4" fontId="4" fillId="0" borderId="1" xfId="1" applyNumberFormat="1" applyFont="1" applyBorder="1" applyAlignment="1">
      <alignment horizontal="center"/>
    </xf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</cellXfs>
  <cellStyles count="38">
    <cellStyle name="Migliaia [0] 2" xfId="19" xr:uid="{AC30BB56-502A-4CE3-9CCC-1E2F64AD5CE2}"/>
    <cellStyle name="Migliaia [0] 3" xfId="24" xr:uid="{B01E3FE2-30B6-4B08-A6AF-F84FBFA4049F}"/>
    <cellStyle name="Migliaia 10" xfId="5" xr:uid="{59A62A4F-E4B8-4225-B09A-6E2ACDB68465}"/>
    <cellStyle name="Migliaia 2" xfId="11" xr:uid="{AD5E8793-2445-47C4-8E4D-AEB9E9A95E33}"/>
    <cellStyle name="Migliaia 3" xfId="21" xr:uid="{521D65C5-AB58-4E20-AAA7-C8CB51C4A382}"/>
    <cellStyle name="Migliaia 4" xfId="13" xr:uid="{D1038D68-01A8-4BB1-9D1E-69C509378BD2}"/>
    <cellStyle name="Migliaia 4 2" xfId="22" xr:uid="{8B6E7FF0-D197-49A8-BA47-C0AE3BB528BF}"/>
    <cellStyle name="Migliaia 5" xfId="3" xr:uid="{C1E3B949-5B3A-4A18-9B6D-D54B9F8A0800}"/>
    <cellStyle name="Migliaia 5 2" xfId="26" xr:uid="{E9B25564-AA8D-49F1-926D-A84A0BABEE06}"/>
    <cellStyle name="Migliaia 6" xfId="34" xr:uid="{5B0C45D7-39A1-48AE-8113-07F9B359C266}"/>
    <cellStyle name="Migliaia 7" xfId="8" xr:uid="{D7FD27FF-8FF5-410E-AC82-E86C061D2741}"/>
    <cellStyle name="Migliaia 8" xfId="6" xr:uid="{18BC4C98-5A0C-4E78-996F-3C34E275D458}"/>
    <cellStyle name="Migliaia 9" xfId="37" xr:uid="{33A82FA7-33CB-4772-8BDA-6E54459189E3}"/>
    <cellStyle name="Migliaia_Prospetto di sintesi rendicontazione attività CSV Caserta" xfId="2" xr:uid="{D7DA33E7-A68F-4E9F-BCFE-78CAF2BFEE33}"/>
    <cellStyle name="Normal" xfId="31" xr:uid="{18A53ACE-3B22-4DC2-98C4-FC7F512A0E26}"/>
    <cellStyle name="Normal 2" xfId="33" xr:uid="{AAC98267-84C2-4400-A97B-39933ADC08E9}"/>
    <cellStyle name="Normal 3" xfId="36" xr:uid="{D8159E8C-FF0C-4C0E-A54E-3697D1781818}"/>
    <cellStyle name="Normale" xfId="0" builtinId="0"/>
    <cellStyle name="Normale 10" xfId="32" xr:uid="{C158F14D-7E42-4E39-9D6F-6831BCBBF67B}"/>
    <cellStyle name="Normale 11" xfId="35" xr:uid="{543065D6-D195-46F8-9E9A-D67A6E665E0B}"/>
    <cellStyle name="Normale 12" xfId="7" xr:uid="{269C3319-3B32-45B4-915A-A4F8C03F0DBF}"/>
    <cellStyle name="Normale 2" xfId="10" xr:uid="{D7B5EB7C-0BAC-4AA4-9A4B-87C7802A4D26}"/>
    <cellStyle name="Normale 2 2" xfId="12" xr:uid="{50D4352B-1D09-415E-9532-F00DD9AC5F96}"/>
    <cellStyle name="Normale 3" xfId="14" xr:uid="{66586D46-F30D-425D-A395-662A9878A4FC}"/>
    <cellStyle name="Normale 3 2" xfId="23" xr:uid="{FED66811-DFB9-40EA-9588-2B0E76759511}"/>
    <cellStyle name="Normale 4" xfId="15" xr:uid="{E981271E-AC9A-477C-9001-A490C498D0EE}"/>
    <cellStyle name="Normale 4 2" xfId="18" xr:uid="{3DA65AD8-9E21-463F-9696-C126CF0F00A3}"/>
    <cellStyle name="Normale 5" xfId="16" xr:uid="{A70FDEB5-0490-4A41-AB05-B40A0D179AF6}"/>
    <cellStyle name="Normale 5 2" xfId="25" xr:uid="{4B907C12-7642-4DE9-8CB0-079D41BC95FF}"/>
    <cellStyle name="Normale 6" xfId="17" xr:uid="{BD9A1D48-B4A9-4352-B00C-7548F7B81911}"/>
    <cellStyle name="Normale 6 2" xfId="29" xr:uid="{4527381C-8A32-498D-92E6-6CB69A06AB3B}"/>
    <cellStyle name="Normale 7" xfId="20" xr:uid="{92CDF68F-43F3-4C26-A48C-D67AE5C4E46C}"/>
    <cellStyle name="Normale 8" xfId="27" xr:uid="{59E38BB8-33C5-4D98-A426-48D6F852CFF4}"/>
    <cellStyle name="Normale 9" xfId="30" xr:uid="{F669E45E-DB64-494B-A3F1-C8B918A6C0FA}"/>
    <cellStyle name="Normale_Prospetto di sintesi rendicontazione attività CSV Caserta" xfId="1" xr:uid="{3901FD41-BCF4-4C84-98A3-B97186A21D10}"/>
    <cellStyle name="Percentuale 2" xfId="9" xr:uid="{410EA30E-6086-405B-8313-3B64D19477C4}"/>
    <cellStyle name="Valuta 2" xfId="4" xr:uid="{56C475C2-3D0B-495C-808A-F73594D96453}"/>
    <cellStyle name="Valuta 2 2" xfId="28" xr:uid="{0E81F515-B494-4431-9E73-F96B84DDCD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19522-FECE-4803-809D-BE2D653DF0B4}">
  <dimension ref="B1:T67"/>
  <sheetViews>
    <sheetView tabSelected="1" workbookViewId="0">
      <selection activeCell="B3" sqref="B3:F3"/>
    </sheetView>
  </sheetViews>
  <sheetFormatPr defaultColWidth="9.109375" defaultRowHeight="14.4" x14ac:dyDescent="0.3"/>
  <cols>
    <col min="1" max="1" width="1" style="2" customWidth="1"/>
    <col min="2" max="2" width="4.109375" style="65" customWidth="1"/>
    <col min="3" max="3" width="4.44140625" style="2" customWidth="1"/>
    <col min="4" max="4" width="6.109375" style="66" customWidth="1"/>
    <col min="5" max="5" width="36.6640625" style="2" customWidth="1"/>
    <col min="6" max="6" width="9.44140625" style="67" customWidth="1"/>
    <col min="7" max="7" width="3.6640625" style="67" customWidth="1"/>
    <col min="8" max="8" width="12" style="68" bestFit="1" customWidth="1"/>
    <col min="9" max="9" width="3.6640625" style="67" customWidth="1"/>
    <col min="10" max="10" width="13.44140625" style="68" customWidth="1"/>
    <col min="11" max="11" width="3.6640625" style="67" customWidth="1"/>
    <col min="12" max="12" width="14" style="68" customWidth="1"/>
    <col min="13" max="13" width="3.6640625" style="67" customWidth="1"/>
    <col min="14" max="14" width="13.44140625" style="68" customWidth="1"/>
    <col min="15" max="15" width="3.6640625" style="67" customWidth="1"/>
    <col min="16" max="16" width="13.44140625" style="68" customWidth="1"/>
    <col min="17" max="17" width="3.6640625" style="67" customWidth="1"/>
    <col min="18" max="18" width="13.44140625" style="68" customWidth="1"/>
    <col min="19" max="19" width="9.109375" style="2"/>
    <col min="20" max="20" width="17" style="2" bestFit="1" customWidth="1"/>
    <col min="21" max="16384" width="9.109375" style="2"/>
  </cols>
  <sheetData>
    <row r="1" spans="2:20" ht="23.4" x14ac:dyDescent="0.45">
      <c r="B1" s="112" t="s">
        <v>0</v>
      </c>
      <c r="C1" s="112"/>
      <c r="D1" s="112"/>
      <c r="E1" s="112"/>
      <c r="F1" s="1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0" x14ac:dyDescent="0.3">
      <c r="B2" s="113">
        <v>45377</v>
      </c>
      <c r="C2" s="114"/>
      <c r="D2" s="115"/>
      <c r="E2" s="116" t="s">
        <v>1</v>
      </c>
      <c r="F2" s="1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20" ht="62.4" x14ac:dyDescent="0.3">
      <c r="B3" s="118" t="s">
        <v>2</v>
      </c>
      <c r="C3" s="119"/>
      <c r="D3" s="119"/>
      <c r="E3" s="119"/>
      <c r="F3" s="120"/>
      <c r="G3" s="4"/>
      <c r="H3" s="4" t="s">
        <v>3</v>
      </c>
      <c r="I3" s="4"/>
      <c r="J3" s="4" t="s">
        <v>4</v>
      </c>
      <c r="K3" s="4"/>
      <c r="L3" s="4" t="s">
        <v>5</v>
      </c>
      <c r="M3" s="4"/>
      <c r="N3" s="4" t="s">
        <v>6</v>
      </c>
      <c r="O3" s="4"/>
      <c r="P3" s="4" t="s">
        <v>7</v>
      </c>
      <c r="Q3" s="4"/>
      <c r="R3" s="4" t="s">
        <v>8</v>
      </c>
    </row>
    <row r="4" spans="2:20" x14ac:dyDescent="0.3">
      <c r="B4" s="5" t="s">
        <v>9</v>
      </c>
      <c r="C4" s="6" t="s">
        <v>10</v>
      </c>
      <c r="D4" s="7"/>
      <c r="E4" s="8"/>
      <c r="F4" s="9" t="s">
        <v>11</v>
      </c>
      <c r="G4" s="9"/>
      <c r="H4" s="10">
        <f>H5+H6</f>
        <v>553700</v>
      </c>
      <c r="I4" s="9"/>
      <c r="J4" s="10">
        <f>J5+J6</f>
        <v>553700</v>
      </c>
      <c r="K4" s="9"/>
      <c r="L4" s="10">
        <f>L5+L6</f>
        <v>553700</v>
      </c>
      <c r="M4" s="9"/>
      <c r="N4" s="10">
        <f>N5+N6</f>
        <v>599180.73</v>
      </c>
      <c r="O4" s="9"/>
      <c r="P4" s="10">
        <f>P5+P6</f>
        <v>599180.73</v>
      </c>
      <c r="Q4" s="9"/>
      <c r="R4" s="10">
        <f>R5+R6</f>
        <v>599180.73</v>
      </c>
      <c r="T4" s="11"/>
    </row>
    <row r="5" spans="2:20" x14ac:dyDescent="0.3">
      <c r="B5" s="12"/>
      <c r="D5" s="13" t="s">
        <v>12</v>
      </c>
      <c r="E5" s="14" t="s">
        <v>13</v>
      </c>
      <c r="F5" s="9"/>
      <c r="G5" s="9" t="str">
        <f>IF((H5+H6)=H4,"ok","ERR")</f>
        <v>ok</v>
      </c>
      <c r="H5" s="15"/>
      <c r="I5" s="9" t="str">
        <f>IF((J5+J6)=J4,"ok","ERR")</f>
        <v>ok</v>
      </c>
      <c r="J5" s="15"/>
      <c r="K5" s="9" t="str">
        <f>IF((L5+L6)=L4,"ok","ERR")</f>
        <v>ok</v>
      </c>
      <c r="L5" s="15"/>
      <c r="M5" s="9" t="str">
        <f>IF((N5+N6)=N4,"ok","ERR")</f>
        <v>ok</v>
      </c>
      <c r="N5" s="15"/>
      <c r="O5" s="9" t="str">
        <f>IF((P5+P6)=P4,"ok","ERR")</f>
        <v>ok</v>
      </c>
      <c r="P5" s="15"/>
      <c r="Q5" s="9" t="str">
        <f>IF((R5+R6)=R4,"ok","ERR")</f>
        <v>ok</v>
      </c>
      <c r="R5" s="15"/>
    </row>
    <row r="6" spans="2:20" x14ac:dyDescent="0.3">
      <c r="B6" s="12"/>
      <c r="D6" s="13" t="s">
        <v>14</v>
      </c>
      <c r="E6" s="14" t="s">
        <v>15</v>
      </c>
      <c r="F6" s="9"/>
      <c r="G6" s="9" t="str">
        <f>IF((H6+H5)=H4,"ok","ERR")</f>
        <v>ok</v>
      </c>
      <c r="H6" s="15">
        <v>553700</v>
      </c>
      <c r="I6" s="9" t="str">
        <f>IF((J6+J5)=J4,"ok","ERR")</f>
        <v>ok</v>
      </c>
      <c r="J6" s="15">
        <v>553700</v>
      </c>
      <c r="K6" s="9" t="str">
        <f>IF((L6+L5)=L4,"ok","ERR")</f>
        <v>ok</v>
      </c>
      <c r="L6" s="15">
        <v>553700</v>
      </c>
      <c r="M6" s="9" t="str">
        <f>IF((N6+N5)=N4,"ok","ERR")</f>
        <v>ok</v>
      </c>
      <c r="N6" s="15">
        <v>599180.73</v>
      </c>
      <c r="O6" s="9" t="str">
        <f>IF((P6+P5)=P4,"ok","ERR")</f>
        <v>ok</v>
      </c>
      <c r="P6" s="15">
        <v>599180.73</v>
      </c>
      <c r="Q6" s="9" t="str">
        <f>IF((R6+R5)=R4,"ok","ERR")</f>
        <v>ok</v>
      </c>
      <c r="R6" s="15">
        <v>599180.73</v>
      </c>
    </row>
    <row r="7" spans="2:20" x14ac:dyDescent="0.3">
      <c r="B7" s="12"/>
      <c r="D7" s="13" t="s">
        <v>16</v>
      </c>
      <c r="E7" s="14" t="s">
        <v>17</v>
      </c>
      <c r="F7" s="9"/>
      <c r="G7" s="9" t="str">
        <f>IF((H7+H8+H9)=H4,"ok","ERR")</f>
        <v>ok</v>
      </c>
      <c r="H7" s="15">
        <v>553700</v>
      </c>
      <c r="I7" s="9" t="str">
        <f>IF((J7+J8+J9)=J4,"ok","ERR")</f>
        <v>ok</v>
      </c>
      <c r="J7" s="15">
        <v>553700</v>
      </c>
      <c r="K7" s="9" t="str">
        <f>IF((L7+L8+L9)=L4,"ok","ERR")</f>
        <v>ok</v>
      </c>
      <c r="L7" s="15">
        <v>553700</v>
      </c>
      <c r="M7" s="9" t="str">
        <f>IF((N7+N8+N9)=N4,"ok","ERR")</f>
        <v>ok</v>
      </c>
      <c r="N7" s="15">
        <v>599180.73</v>
      </c>
      <c r="O7" s="9" t="str">
        <f>IF((P7+P8+P9)=P4,"ok","ERR")</f>
        <v>ok</v>
      </c>
      <c r="P7" s="15">
        <v>599180.73</v>
      </c>
      <c r="Q7" s="9" t="str">
        <f>IF((R7+R8+R9)=R4,"ok","ERR")</f>
        <v>ok</v>
      </c>
      <c r="R7" s="15">
        <v>599180.73</v>
      </c>
    </row>
    <row r="8" spans="2:20" x14ac:dyDescent="0.3">
      <c r="B8" s="12"/>
      <c r="D8" s="13" t="s">
        <v>18</v>
      </c>
      <c r="E8" s="14" t="s">
        <v>19</v>
      </c>
      <c r="F8" s="9"/>
      <c r="G8" s="9" t="str">
        <f>IF((H8+H9+H7)=H4,"ok","ERR")</f>
        <v>ok</v>
      </c>
      <c r="H8" s="16"/>
      <c r="I8" s="9" t="str">
        <f>IF((J8+J9+J7)=J4,"ok","ERR")</f>
        <v>ok</v>
      </c>
      <c r="J8" s="16"/>
      <c r="K8" s="9" t="str">
        <f>IF((L8+L9+L7)=L4,"ok","ERR")</f>
        <v>ok</v>
      </c>
      <c r="L8" s="16"/>
      <c r="M8" s="9" t="str">
        <f>IF((N8+N9+N7)=N4,"ok","ERR")</f>
        <v>ok</v>
      </c>
      <c r="N8" s="16"/>
      <c r="O8" s="9" t="str">
        <f>IF((P8+P9+P7)=P4,"ok","ERR")</f>
        <v>ok</v>
      </c>
      <c r="P8" s="16"/>
      <c r="Q8" s="9" t="str">
        <f>IF((R8+R9+R7)=R4,"ok","ERR")</f>
        <v>ok</v>
      </c>
      <c r="R8" s="16"/>
    </row>
    <row r="9" spans="2:20" x14ac:dyDescent="0.3">
      <c r="B9" s="12"/>
      <c r="D9" s="13" t="s">
        <v>20</v>
      </c>
      <c r="E9" s="14" t="s">
        <v>21</v>
      </c>
      <c r="F9" s="9"/>
      <c r="G9" s="9" t="str">
        <f>IF((H9+H8+H7)=H4,"ok","ERR")</f>
        <v>ok</v>
      </c>
      <c r="H9" s="16"/>
      <c r="I9" s="9" t="str">
        <f>IF((J9+J8+J7)=J4,"ok","ERR")</f>
        <v>ok</v>
      </c>
      <c r="J9" s="16"/>
      <c r="K9" s="9" t="str">
        <f>IF((L9+L8+L7)=L4,"ok","ERR")</f>
        <v>ok</v>
      </c>
      <c r="L9" s="16"/>
      <c r="M9" s="9" t="str">
        <f>IF((N9+N8+N7)=N4,"ok","ERR")</f>
        <v>ok</v>
      </c>
      <c r="N9" s="16"/>
      <c r="O9" s="9" t="str">
        <f>IF((P9+P8+P7)=P4,"ok","ERR")</f>
        <v>ok</v>
      </c>
      <c r="P9" s="16"/>
      <c r="Q9" s="9" t="str">
        <f>IF((R9+R8+R7)=R4,"ok","ERR")</f>
        <v>ok</v>
      </c>
      <c r="R9" s="16"/>
    </row>
    <row r="10" spans="2:20" x14ac:dyDescent="0.3">
      <c r="B10" s="17" t="s">
        <v>22</v>
      </c>
      <c r="C10" s="18" t="s">
        <v>23</v>
      </c>
      <c r="D10" s="19"/>
      <c r="E10" s="20"/>
      <c r="F10" s="9" t="s">
        <v>11</v>
      </c>
      <c r="G10" s="9"/>
      <c r="H10" s="21"/>
      <c r="I10" s="9"/>
      <c r="J10" s="21"/>
      <c r="K10" s="9"/>
      <c r="L10" s="16">
        <f>72.29+99.01+2748.69+5057.51</f>
        <v>7977.5</v>
      </c>
      <c r="M10" s="9"/>
      <c r="N10" s="21"/>
      <c r="O10" s="9"/>
      <c r="P10" s="21"/>
      <c r="Q10" s="9"/>
      <c r="R10" s="21"/>
    </row>
    <row r="11" spans="2:20" x14ac:dyDescent="0.3">
      <c r="B11" s="17" t="s">
        <v>24</v>
      </c>
      <c r="C11" s="22" t="s">
        <v>25</v>
      </c>
      <c r="D11" s="23"/>
      <c r="E11" s="8"/>
      <c r="F11" s="9" t="s">
        <v>11</v>
      </c>
      <c r="G11" s="9"/>
      <c r="H11" s="24"/>
      <c r="I11" s="9"/>
      <c r="J11" s="24"/>
      <c r="K11" s="9"/>
      <c r="L11" s="24"/>
      <c r="M11" s="9"/>
      <c r="N11" s="24"/>
      <c r="O11" s="9"/>
      <c r="P11" s="24"/>
      <c r="Q11" s="9"/>
      <c r="R11" s="24"/>
    </row>
    <row r="12" spans="2:20" x14ac:dyDescent="0.3">
      <c r="B12" s="17" t="s">
        <v>26</v>
      </c>
      <c r="C12" s="18" t="s">
        <v>27</v>
      </c>
      <c r="D12" s="19"/>
      <c r="E12" s="20"/>
      <c r="F12" s="9" t="s">
        <v>11</v>
      </c>
      <c r="G12" s="9"/>
      <c r="H12" s="10">
        <f>SUM(H13:H14)</f>
        <v>335378.60000000009</v>
      </c>
      <c r="I12" s="9"/>
      <c r="J12" s="10">
        <f>SUM(J13:J14)</f>
        <v>169669.65</v>
      </c>
      <c r="K12" s="9"/>
      <c r="L12" s="10">
        <f>SUM(L13:L14)</f>
        <v>166796.41</v>
      </c>
      <c r="M12" s="9"/>
      <c r="N12" s="10">
        <f>SUM(N13:N14)</f>
        <v>163638.31249999994</v>
      </c>
      <c r="O12" s="9"/>
      <c r="P12" s="10">
        <f>SUM(P13:P14)</f>
        <v>191331.34</v>
      </c>
      <c r="Q12" s="9"/>
      <c r="R12" s="10">
        <f>SUM(R13:R14)</f>
        <v>191331.34</v>
      </c>
    </row>
    <row r="13" spans="2:20" x14ac:dyDescent="0.3">
      <c r="B13" s="25"/>
      <c r="C13" s="26"/>
      <c r="D13" s="13" t="s">
        <v>28</v>
      </c>
      <c r="E13" s="14" t="s">
        <v>17</v>
      </c>
      <c r="F13" s="9"/>
      <c r="G13" s="9"/>
      <c r="H13" s="16">
        <v>335378.60000000009</v>
      </c>
      <c r="I13" s="9"/>
      <c r="J13" s="16">
        <v>169669.65</v>
      </c>
      <c r="K13" s="9"/>
      <c r="L13" s="16">
        <v>166796.41</v>
      </c>
      <c r="M13" s="9"/>
      <c r="N13" s="16">
        <v>163638.31249999994</v>
      </c>
      <c r="O13" s="9"/>
      <c r="P13" s="16">
        <v>191331.34</v>
      </c>
      <c r="Q13" s="9"/>
      <c r="R13" s="16">
        <v>191331.34</v>
      </c>
    </row>
    <row r="14" spans="2:20" x14ac:dyDescent="0.3">
      <c r="B14" s="12"/>
      <c r="D14" s="13" t="s">
        <v>29</v>
      </c>
      <c r="E14" s="14" t="s">
        <v>30</v>
      </c>
      <c r="F14" s="9"/>
      <c r="G14" s="9"/>
      <c r="H14" s="16">
        <v>0</v>
      </c>
      <c r="I14" s="9"/>
      <c r="J14" s="16">
        <v>0</v>
      </c>
      <c r="K14" s="9"/>
      <c r="L14" s="16">
        <v>0</v>
      </c>
      <c r="M14" s="9"/>
      <c r="N14" s="16">
        <v>0</v>
      </c>
      <c r="O14" s="9"/>
      <c r="P14" s="16">
        <v>0</v>
      </c>
      <c r="Q14" s="9"/>
      <c r="R14" s="16">
        <v>0</v>
      </c>
    </row>
    <row r="15" spans="2:20" x14ac:dyDescent="0.3">
      <c r="B15" s="17" t="s">
        <v>31</v>
      </c>
      <c r="C15" s="18" t="s">
        <v>32</v>
      </c>
      <c r="D15" s="19"/>
      <c r="E15" s="20"/>
      <c r="F15" s="9" t="s">
        <v>11</v>
      </c>
      <c r="G15" s="9"/>
      <c r="H15" s="10">
        <f>SUM(H16:H21)</f>
        <v>27294.369999999733</v>
      </c>
      <c r="I15" s="9"/>
      <c r="J15" s="10">
        <f>SUM(J16:J21)</f>
        <v>1709.16</v>
      </c>
      <c r="K15" s="9"/>
      <c r="L15" s="10">
        <f>SUM(L16:L21)</f>
        <v>1709.16</v>
      </c>
      <c r="M15" s="9"/>
      <c r="N15" s="10">
        <f>SUM(N16:N21)</f>
        <v>0</v>
      </c>
      <c r="O15" s="9"/>
      <c r="P15" s="10">
        <f>SUM(P16:P21)</f>
        <v>7536.2000000000007</v>
      </c>
      <c r="Q15" s="9"/>
      <c r="R15" s="10">
        <f>SUM(R16:R21)</f>
        <v>11532.480000000001</v>
      </c>
    </row>
    <row r="16" spans="2:20" x14ac:dyDescent="0.3">
      <c r="B16" s="12"/>
      <c r="D16" s="13" t="s">
        <v>33</v>
      </c>
      <c r="E16" s="14" t="s">
        <v>34</v>
      </c>
      <c r="F16" s="9"/>
      <c r="G16" s="9" t="str">
        <f>IF((H16+H20+H21)=H15,"ok","ERR")</f>
        <v>ok</v>
      </c>
      <c r="H16" s="15">
        <v>0</v>
      </c>
      <c r="I16" s="9" t="str">
        <f>IF((J16+J20+J21)=J15,"ok","ERR")</f>
        <v>ok</v>
      </c>
      <c r="J16" s="15">
        <v>0</v>
      </c>
      <c r="K16" s="9" t="str">
        <f>IF((L16+L20+L21)=L15,"ok","ERR")</f>
        <v>ok</v>
      </c>
      <c r="L16" s="15">
        <v>0</v>
      </c>
      <c r="M16" s="9" t="str">
        <f>IF((N16+N20+N21)=N15,"ok","ERR")</f>
        <v>ok</v>
      </c>
      <c r="N16" s="15">
        <v>0</v>
      </c>
      <c r="O16" s="9" t="str">
        <f>IF((P16+P20+P21)=P15,"ok","ERR")</f>
        <v>ok</v>
      </c>
      <c r="P16" s="15">
        <v>0</v>
      </c>
      <c r="Q16" s="9" t="str">
        <f>IF((R16+R20+R21)=R15,"ok","ERR")</f>
        <v>ok</v>
      </c>
      <c r="R16" s="15">
        <v>0</v>
      </c>
    </row>
    <row r="17" spans="2:18" x14ac:dyDescent="0.3">
      <c r="B17" s="12"/>
      <c r="D17" s="13" t="s">
        <v>35</v>
      </c>
      <c r="E17" s="14" t="s">
        <v>36</v>
      </c>
      <c r="F17" s="9"/>
      <c r="G17" s="9"/>
      <c r="H17" s="16">
        <v>0</v>
      </c>
      <c r="I17" s="9"/>
      <c r="J17" s="16"/>
      <c r="K17" s="9"/>
      <c r="L17" s="16">
        <v>0</v>
      </c>
      <c r="M17" s="9"/>
      <c r="N17" s="16"/>
      <c r="O17" s="9"/>
      <c r="P17" s="16"/>
      <c r="Q17" s="9"/>
      <c r="R17" s="16"/>
    </row>
    <row r="18" spans="2:18" x14ac:dyDescent="0.3">
      <c r="B18" s="12"/>
      <c r="D18" s="13" t="s">
        <v>37</v>
      </c>
      <c r="E18" s="14" t="s">
        <v>38</v>
      </c>
      <c r="F18" s="9"/>
      <c r="G18" s="9"/>
      <c r="H18" s="16"/>
      <c r="I18" s="9"/>
      <c r="J18" s="16"/>
      <c r="K18" s="9"/>
      <c r="L18" s="16"/>
      <c r="M18" s="9"/>
      <c r="N18" s="16"/>
      <c r="O18" s="9"/>
      <c r="P18" s="16"/>
      <c r="Q18" s="9"/>
      <c r="R18" s="16"/>
    </row>
    <row r="19" spans="2:18" x14ac:dyDescent="0.3">
      <c r="B19" s="12"/>
      <c r="D19" s="13" t="s">
        <v>39</v>
      </c>
      <c r="E19" s="14" t="s">
        <v>40</v>
      </c>
      <c r="F19" s="9"/>
      <c r="G19" s="9"/>
      <c r="H19" s="16"/>
      <c r="I19" s="9"/>
      <c r="J19" s="16"/>
      <c r="K19" s="9"/>
      <c r="L19" s="16"/>
      <c r="M19" s="9"/>
      <c r="N19" s="16"/>
      <c r="O19" s="9"/>
      <c r="P19" s="16"/>
      <c r="Q19" s="9"/>
      <c r="R19" s="16"/>
    </row>
    <row r="20" spans="2:18" x14ac:dyDescent="0.3">
      <c r="B20" s="12"/>
      <c r="D20" s="13" t="s">
        <v>41</v>
      </c>
      <c r="E20" s="14" t="s">
        <v>157</v>
      </c>
      <c r="F20" s="9"/>
      <c r="G20" s="9" t="str">
        <f>IF((H20+H16+H21)=H15,"ok","ERR")</f>
        <v>ok</v>
      </c>
      <c r="H20" s="16">
        <v>22651.839999999735</v>
      </c>
      <c r="I20" s="9" t="str">
        <f>IF((J20+J16+J21)=J15,"ok","ERR")</f>
        <v>ok</v>
      </c>
      <c r="J20" s="16"/>
      <c r="K20" s="9" t="str">
        <f>IF((L20+L16+L21)=L15,"ok","ERR")</f>
        <v>ok</v>
      </c>
      <c r="L20" s="16">
        <v>0</v>
      </c>
      <c r="M20" s="9" t="str">
        <f>IF((N20+N16+N21)=N15,"ok","ERR")</f>
        <v>ok</v>
      </c>
      <c r="N20" s="16"/>
      <c r="O20" s="9" t="str">
        <f>IF((P20+P16+P21)=P15,"ok","ERR")</f>
        <v>ok</v>
      </c>
      <c r="P20" s="16"/>
      <c r="Q20" s="9" t="str">
        <f>IF((R20+R16+R21)=R15,"ok","ERR")</f>
        <v>ok</v>
      </c>
      <c r="R20" s="16">
        <v>3996.28</v>
      </c>
    </row>
    <row r="21" spans="2:18" x14ac:dyDescent="0.3">
      <c r="B21" s="12"/>
      <c r="D21" s="13" t="s">
        <v>42</v>
      </c>
      <c r="E21" s="14" t="s">
        <v>158</v>
      </c>
      <c r="F21" s="9"/>
      <c r="G21" s="9" t="str">
        <f>IF((H21+H20+H16)=H15,"ok","ERR")</f>
        <v>ok</v>
      </c>
      <c r="H21" s="16">
        <v>4642.53</v>
      </c>
      <c r="I21" s="9" t="str">
        <f>IF((J21+J20+J16)=J15,"ok","ERR")</f>
        <v>ok</v>
      </c>
      <c r="J21" s="16">
        <v>1709.16</v>
      </c>
      <c r="K21" s="9" t="str">
        <f>IF((L21+L20+L16)=L15,"ok","ERR")</f>
        <v>ok</v>
      </c>
      <c r="L21" s="16">
        <v>1709.16</v>
      </c>
      <c r="M21" s="9" t="str">
        <f>IF((N21+N20+N16)=N15,"ok","ERR")</f>
        <v>ok</v>
      </c>
      <c r="N21" s="16">
        <v>0</v>
      </c>
      <c r="O21" s="9" t="str">
        <f>IF((P21+P20+P16)=P15,"ok","ERR")</f>
        <v>ok</v>
      </c>
      <c r="P21" s="16">
        <v>7536.2000000000007</v>
      </c>
      <c r="Q21" s="9" t="str">
        <f>IF((R21+R20+R16)=R15,"ok","ERR")</f>
        <v>ok</v>
      </c>
      <c r="R21" s="16">
        <v>7536.2000000000007</v>
      </c>
    </row>
    <row r="22" spans="2:18" x14ac:dyDescent="0.3">
      <c r="B22" s="27" t="s">
        <v>43</v>
      </c>
      <c r="C22" s="28" t="s">
        <v>44</v>
      </c>
      <c r="D22" s="29"/>
      <c r="E22" s="30"/>
      <c r="F22" s="9" t="s">
        <v>11</v>
      </c>
      <c r="G22" s="9"/>
      <c r="H22" s="24"/>
      <c r="I22" s="9"/>
      <c r="J22" s="24"/>
      <c r="K22" s="9"/>
      <c r="L22" s="24"/>
      <c r="M22" s="9"/>
      <c r="N22" s="24"/>
      <c r="O22" s="9"/>
      <c r="P22" s="24">
        <v>104310.29</v>
      </c>
      <c r="Q22" s="9"/>
      <c r="R22" s="24">
        <v>104288.33</v>
      </c>
    </row>
    <row r="23" spans="2:18" x14ac:dyDescent="0.3">
      <c r="B23" s="121" t="s">
        <v>45</v>
      </c>
      <c r="C23" s="122"/>
      <c r="D23" s="122"/>
      <c r="E23" s="122"/>
      <c r="F23" s="122"/>
      <c r="G23" s="31"/>
      <c r="H23" s="32">
        <f>H4+H10+H11+H12+H15+H22</f>
        <v>916372.96999999986</v>
      </c>
      <c r="I23" s="31"/>
      <c r="J23" s="32">
        <f>J4+J10+J11+J12+J15+J22</f>
        <v>725078.81</v>
      </c>
      <c r="K23" s="31"/>
      <c r="L23" s="32">
        <f>L4+L10+L11+L12+L15+L22</f>
        <v>730183.07000000007</v>
      </c>
      <c r="M23" s="31"/>
      <c r="N23" s="32">
        <f>N4+N10+N11+N12+N15+N22</f>
        <v>762819.04249999998</v>
      </c>
      <c r="O23" s="31"/>
      <c r="P23" s="32">
        <f>P4+P10+P11+P12+P15+P22</f>
        <v>902358.55999999994</v>
      </c>
      <c r="Q23" s="31"/>
      <c r="R23" s="32">
        <f>R4+R10+R11+R12+R15+R22</f>
        <v>906332.87999999989</v>
      </c>
    </row>
    <row r="24" spans="2:18" s="38" customFormat="1" x14ac:dyDescent="0.3">
      <c r="B24" s="33"/>
      <c r="C24" s="34"/>
      <c r="D24" s="35"/>
      <c r="E24" s="34"/>
      <c r="F24" s="36"/>
      <c r="G24" s="9"/>
      <c r="H24" s="37"/>
      <c r="I24" s="9"/>
      <c r="J24" s="37"/>
      <c r="K24" s="9"/>
      <c r="L24" s="37"/>
      <c r="M24" s="9"/>
      <c r="N24" s="37"/>
      <c r="O24" s="9"/>
      <c r="P24" s="37"/>
      <c r="Q24" s="9"/>
      <c r="R24" s="37"/>
    </row>
    <row r="25" spans="2:18" x14ac:dyDescent="0.3">
      <c r="B25" s="110" t="s">
        <v>46</v>
      </c>
      <c r="C25" s="111"/>
      <c r="D25" s="111"/>
      <c r="E25" s="111"/>
      <c r="F25" s="111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2:18" x14ac:dyDescent="0.3">
      <c r="B26" s="99" t="s">
        <v>47</v>
      </c>
      <c r="C26" s="100"/>
      <c r="D26" s="100"/>
      <c r="E26" s="101"/>
      <c r="F26" s="9"/>
      <c r="G26" s="9"/>
      <c r="H26" s="40"/>
      <c r="I26" s="9"/>
      <c r="J26" s="40"/>
      <c r="K26" s="9"/>
      <c r="L26" s="40"/>
      <c r="M26" s="9"/>
      <c r="N26" s="40"/>
      <c r="O26" s="9"/>
      <c r="P26" s="40"/>
      <c r="Q26" s="9"/>
      <c r="R26" s="40"/>
    </row>
    <row r="27" spans="2:18" x14ac:dyDescent="0.3">
      <c r="B27" s="17" t="s">
        <v>48</v>
      </c>
      <c r="C27" s="18" t="s">
        <v>49</v>
      </c>
      <c r="D27" s="19"/>
      <c r="E27" s="20"/>
      <c r="F27" s="9" t="s">
        <v>11</v>
      </c>
      <c r="G27" s="9"/>
      <c r="H27" s="21">
        <v>156521.84999999998</v>
      </c>
      <c r="I27" s="9"/>
      <c r="J27" s="21">
        <v>155909.16</v>
      </c>
      <c r="K27" s="9"/>
      <c r="L27" s="21">
        <v>154179.41</v>
      </c>
      <c r="M27" s="9"/>
      <c r="N27" s="21">
        <v>161650.79</v>
      </c>
      <c r="O27" s="9"/>
      <c r="P27" s="21">
        <v>163830.57999999999</v>
      </c>
      <c r="Q27" s="9"/>
      <c r="R27" s="21">
        <v>160619.59</v>
      </c>
    </row>
    <row r="28" spans="2:18" x14ac:dyDescent="0.3">
      <c r="B28" s="12"/>
      <c r="D28" s="13" t="s">
        <v>50</v>
      </c>
      <c r="E28" s="14" t="s">
        <v>51</v>
      </c>
      <c r="F28" s="9"/>
      <c r="G28" s="9"/>
      <c r="H28" s="15">
        <v>5370</v>
      </c>
      <c r="I28" s="9"/>
      <c r="J28" s="15">
        <v>5370</v>
      </c>
      <c r="K28" s="9"/>
      <c r="L28" s="15">
        <v>5370</v>
      </c>
      <c r="M28" s="9"/>
      <c r="N28" s="15">
        <v>5370</v>
      </c>
      <c r="O28" s="9"/>
      <c r="P28" s="15">
        <v>5991.8072999999995</v>
      </c>
      <c r="Q28" s="9"/>
      <c r="R28" s="15">
        <v>5991.8072999999995</v>
      </c>
    </row>
    <row r="29" spans="2:18" x14ac:dyDescent="0.3">
      <c r="B29" s="17" t="s">
        <v>52</v>
      </c>
      <c r="C29" s="18" t="s">
        <v>53</v>
      </c>
      <c r="D29" s="19"/>
      <c r="E29" s="20"/>
      <c r="F29" s="9" t="s">
        <v>11</v>
      </c>
      <c r="G29" s="9"/>
      <c r="H29" s="24">
        <v>1567.9</v>
      </c>
      <c r="I29" s="9"/>
      <c r="J29" s="24">
        <v>0</v>
      </c>
      <c r="K29" s="9"/>
      <c r="L29" s="24">
        <v>2197.71</v>
      </c>
      <c r="M29" s="9"/>
      <c r="N29" s="24">
        <v>1000</v>
      </c>
      <c r="O29" s="9"/>
      <c r="P29" s="24">
        <v>0</v>
      </c>
      <c r="Q29" s="9"/>
      <c r="R29" s="24">
        <v>1871.61</v>
      </c>
    </row>
    <row r="30" spans="2:18" x14ac:dyDescent="0.3">
      <c r="B30" s="12"/>
      <c r="D30" s="13"/>
      <c r="E30" s="14" t="s">
        <v>54</v>
      </c>
      <c r="F30" s="9"/>
      <c r="G30" s="9"/>
      <c r="H30" s="16"/>
      <c r="I30" s="9"/>
      <c r="J30" s="16"/>
      <c r="K30" s="9"/>
      <c r="L30" s="16"/>
      <c r="M30" s="9"/>
      <c r="N30" s="16"/>
      <c r="O30" s="9"/>
      <c r="P30" s="16"/>
      <c r="Q30" s="9"/>
      <c r="R30" s="16"/>
    </row>
    <row r="31" spans="2:18" x14ac:dyDescent="0.3">
      <c r="B31" s="17" t="s">
        <v>55</v>
      </c>
      <c r="C31" s="18" t="s">
        <v>56</v>
      </c>
      <c r="D31" s="19"/>
      <c r="E31" s="20"/>
      <c r="F31" s="9" t="s">
        <v>11</v>
      </c>
      <c r="G31" s="9"/>
      <c r="H31" s="24">
        <v>1165.17</v>
      </c>
      <c r="I31" s="9"/>
      <c r="J31" s="24">
        <v>2116.88</v>
      </c>
      <c r="K31" s="9"/>
      <c r="L31" s="24">
        <v>461.69</v>
      </c>
      <c r="M31" s="9"/>
      <c r="N31" s="24"/>
      <c r="O31" s="9"/>
      <c r="P31" s="24"/>
      <c r="Q31" s="9"/>
      <c r="R31" s="24"/>
    </row>
    <row r="32" spans="2:18" x14ac:dyDescent="0.3">
      <c r="B32" s="41" t="s">
        <v>57</v>
      </c>
      <c r="C32" s="42"/>
      <c r="D32" s="42"/>
      <c r="E32" s="42"/>
      <c r="F32" s="43" t="s">
        <v>58</v>
      </c>
      <c r="G32" s="44"/>
      <c r="H32" s="44">
        <f>H31+H27+H29</f>
        <v>159254.91999999998</v>
      </c>
      <c r="I32" s="44"/>
      <c r="J32" s="44">
        <f>J31+J27+J29</f>
        <v>158026.04</v>
      </c>
      <c r="K32" s="44"/>
      <c r="L32" s="44">
        <f>L31+L27+L29</f>
        <v>156838.81</v>
      </c>
      <c r="M32" s="44"/>
      <c r="N32" s="44">
        <f>N31+N27+N29</f>
        <v>162650.79</v>
      </c>
      <c r="O32" s="44"/>
      <c r="P32" s="44">
        <f>P31+P27+P29</f>
        <v>163830.57999999999</v>
      </c>
      <c r="Q32" s="44"/>
      <c r="R32" s="44">
        <f>R31+R27+R29</f>
        <v>162491.19999999998</v>
      </c>
    </row>
    <row r="33" spans="2:18" x14ac:dyDescent="0.3">
      <c r="B33" s="45"/>
      <c r="C33" s="102" t="s">
        <v>59</v>
      </c>
      <c r="D33" s="103"/>
      <c r="E33" s="103"/>
      <c r="F33" s="46"/>
      <c r="G33" s="47"/>
      <c r="H33" s="47">
        <v>77195.66</v>
      </c>
      <c r="I33" s="47"/>
      <c r="J33" s="47">
        <v>61053.39</v>
      </c>
      <c r="K33" s="47"/>
      <c r="L33" s="47">
        <v>64796.01</v>
      </c>
      <c r="M33" s="47"/>
      <c r="N33" s="47">
        <v>69532.549642097772</v>
      </c>
      <c r="O33" s="47"/>
      <c r="P33" s="47">
        <v>69532.549642097772</v>
      </c>
      <c r="Q33" s="47"/>
      <c r="R33" s="47">
        <v>75283.08</v>
      </c>
    </row>
    <row r="34" spans="2:18" s="38" customFormat="1" x14ac:dyDescent="0.3">
      <c r="B34" s="48"/>
      <c r="C34" s="49"/>
      <c r="D34" s="50"/>
      <c r="E34" s="49"/>
      <c r="F34" s="51"/>
      <c r="G34" s="52"/>
      <c r="H34" s="53"/>
      <c r="I34" s="52"/>
      <c r="J34" s="53"/>
      <c r="K34" s="52"/>
      <c r="L34" s="53"/>
      <c r="M34" s="52"/>
      <c r="N34" s="53"/>
      <c r="O34" s="52"/>
      <c r="P34" s="53"/>
      <c r="Q34" s="52"/>
      <c r="R34" s="53"/>
    </row>
    <row r="35" spans="2:18" x14ac:dyDescent="0.3">
      <c r="B35" s="104" t="s">
        <v>60</v>
      </c>
      <c r="C35" s="105"/>
      <c r="D35" s="105"/>
      <c r="E35" s="106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x14ac:dyDescent="0.3">
      <c r="B36" s="17" t="s">
        <v>61</v>
      </c>
      <c r="C36" s="22" t="s">
        <v>62</v>
      </c>
      <c r="D36" s="23"/>
      <c r="E36" s="8"/>
      <c r="F36" s="9" t="s">
        <v>11</v>
      </c>
      <c r="G36" s="9"/>
      <c r="H36" s="21">
        <v>52253.15</v>
      </c>
      <c r="I36" s="9"/>
      <c r="J36" s="21">
        <v>65449.33</v>
      </c>
      <c r="K36" s="9"/>
      <c r="L36" s="21">
        <v>38935.83</v>
      </c>
      <c r="M36" s="9"/>
      <c r="N36" s="21">
        <v>78553.36</v>
      </c>
      <c r="O36" s="9"/>
      <c r="P36" s="21">
        <v>0</v>
      </c>
      <c r="Q36" s="9"/>
      <c r="R36" s="21">
        <v>0</v>
      </c>
    </row>
    <row r="37" spans="2:18" x14ac:dyDescent="0.3">
      <c r="B37" s="5" t="s">
        <v>63</v>
      </c>
      <c r="C37" s="22" t="s">
        <v>64</v>
      </c>
      <c r="D37" s="23"/>
      <c r="E37" s="8"/>
      <c r="F37" s="9" t="s">
        <v>11</v>
      </c>
      <c r="G37" s="9"/>
      <c r="H37" s="21">
        <v>38049.35</v>
      </c>
      <c r="I37" s="9"/>
      <c r="J37" s="21">
        <v>53398.33</v>
      </c>
      <c r="K37" s="9"/>
      <c r="L37" s="21">
        <v>31890.400000000001</v>
      </c>
      <c r="M37" s="9"/>
      <c r="N37" s="21">
        <v>47995.014999999999</v>
      </c>
      <c r="O37" s="9"/>
      <c r="P37" s="21">
        <v>51647.09</v>
      </c>
      <c r="Q37" s="9"/>
      <c r="R37" s="21">
        <v>26548.54</v>
      </c>
    </row>
    <row r="38" spans="2:18" x14ac:dyDescent="0.3">
      <c r="B38" s="5" t="s">
        <v>65</v>
      </c>
      <c r="C38" s="22" t="s">
        <v>66</v>
      </c>
      <c r="D38" s="23"/>
      <c r="E38" s="8"/>
      <c r="F38" s="9" t="s">
        <v>11</v>
      </c>
      <c r="G38" s="9"/>
      <c r="H38" s="21">
        <v>55149.81</v>
      </c>
      <c r="I38" s="9"/>
      <c r="J38" s="21">
        <v>72621.75</v>
      </c>
      <c r="K38" s="9"/>
      <c r="L38" s="21">
        <v>45290.33</v>
      </c>
      <c r="M38" s="9"/>
      <c r="N38" s="21">
        <v>71044.91</v>
      </c>
      <c r="O38" s="9"/>
      <c r="P38" s="21">
        <v>78292.740000000005</v>
      </c>
      <c r="Q38" s="9"/>
      <c r="R38" s="21">
        <v>68197.509999999995</v>
      </c>
    </row>
    <row r="39" spans="2:18" x14ac:dyDescent="0.3">
      <c r="B39" s="5" t="s">
        <v>67</v>
      </c>
      <c r="C39" s="22" t="s">
        <v>68</v>
      </c>
      <c r="D39" s="23"/>
      <c r="E39" s="8"/>
      <c r="F39" s="9" t="s">
        <v>11</v>
      </c>
      <c r="G39" s="9"/>
      <c r="H39" s="21">
        <v>49807.79</v>
      </c>
      <c r="I39" s="9"/>
      <c r="J39" s="21">
        <v>47238.82</v>
      </c>
      <c r="K39" s="9"/>
      <c r="L39" s="21">
        <v>21548.42</v>
      </c>
      <c r="M39" s="9"/>
      <c r="N39" s="21">
        <v>58071.56</v>
      </c>
      <c r="O39" s="9"/>
      <c r="P39" s="21">
        <v>65843.77</v>
      </c>
      <c r="Q39" s="9"/>
      <c r="R39" s="21">
        <v>34439.589999999997</v>
      </c>
    </row>
    <row r="40" spans="2:18" x14ac:dyDescent="0.3">
      <c r="B40" s="5" t="s">
        <v>69</v>
      </c>
      <c r="C40" s="22" t="s">
        <v>70</v>
      </c>
      <c r="D40" s="23"/>
      <c r="E40" s="8"/>
      <c r="F40" s="9" t="s">
        <v>11</v>
      </c>
      <c r="G40" s="9"/>
      <c r="H40" s="21">
        <v>4971.2</v>
      </c>
      <c r="I40" s="9"/>
      <c r="J40" s="21">
        <v>5500</v>
      </c>
      <c r="K40" s="9"/>
      <c r="L40" s="21">
        <v>5213.5</v>
      </c>
      <c r="M40" s="9"/>
      <c r="N40" s="21">
        <v>10615.18</v>
      </c>
      <c r="O40" s="9"/>
      <c r="P40" s="21">
        <v>10901.68</v>
      </c>
      <c r="Q40" s="9"/>
      <c r="R40" s="21">
        <v>10213.41</v>
      </c>
    </row>
    <row r="41" spans="2:18" x14ac:dyDescent="0.3">
      <c r="B41" s="5" t="s">
        <v>71</v>
      </c>
      <c r="C41" s="22" t="s">
        <v>72</v>
      </c>
      <c r="D41" s="23"/>
      <c r="E41" s="8"/>
      <c r="F41" s="9" t="s">
        <v>11</v>
      </c>
      <c r="G41" s="9"/>
      <c r="H41" s="21">
        <v>0</v>
      </c>
      <c r="I41" s="9"/>
      <c r="J41" s="21">
        <v>0</v>
      </c>
      <c r="K41" s="9"/>
      <c r="L41" s="21">
        <v>0</v>
      </c>
      <c r="M41" s="9"/>
      <c r="N41" s="21">
        <v>0</v>
      </c>
      <c r="O41" s="9"/>
      <c r="P41" s="21">
        <v>0</v>
      </c>
      <c r="Q41" s="9"/>
      <c r="R41" s="21">
        <v>0</v>
      </c>
    </row>
    <row r="42" spans="2:18" x14ac:dyDescent="0.3">
      <c r="B42" s="12"/>
      <c r="D42" s="13" t="s">
        <v>73</v>
      </c>
      <c r="E42" s="14" t="s">
        <v>74</v>
      </c>
      <c r="F42" s="9"/>
      <c r="G42" s="9"/>
      <c r="H42" s="21">
        <v>0</v>
      </c>
      <c r="I42" s="9"/>
      <c r="J42" s="21">
        <v>0</v>
      </c>
      <c r="K42" s="9"/>
      <c r="L42" s="21">
        <v>0</v>
      </c>
      <c r="M42" s="9"/>
      <c r="N42" s="21">
        <v>0</v>
      </c>
      <c r="O42" s="9"/>
      <c r="P42" s="21">
        <v>0</v>
      </c>
      <c r="Q42" s="9"/>
      <c r="R42" s="21">
        <v>0</v>
      </c>
    </row>
    <row r="43" spans="2:18" x14ac:dyDescent="0.3">
      <c r="B43" s="12"/>
      <c r="D43" s="13" t="s">
        <v>75</v>
      </c>
      <c r="E43" s="14" t="s">
        <v>76</v>
      </c>
      <c r="F43" s="9"/>
      <c r="G43" s="9"/>
      <c r="H43" s="21">
        <v>0</v>
      </c>
      <c r="I43" s="9"/>
      <c r="J43" s="21">
        <v>0</v>
      </c>
      <c r="K43" s="9"/>
      <c r="L43" s="21">
        <v>0</v>
      </c>
      <c r="M43" s="9"/>
      <c r="N43" s="21">
        <v>0</v>
      </c>
      <c r="O43" s="9"/>
      <c r="P43" s="21">
        <v>0</v>
      </c>
      <c r="Q43" s="9"/>
      <c r="R43" s="21">
        <v>0</v>
      </c>
    </row>
    <row r="44" spans="2:18" x14ac:dyDescent="0.3">
      <c r="B44" s="12"/>
      <c r="D44" s="13" t="s">
        <v>77</v>
      </c>
      <c r="E44" s="14" t="s">
        <v>78</v>
      </c>
      <c r="F44" s="9"/>
      <c r="G44" s="9"/>
      <c r="H44" s="21">
        <v>0</v>
      </c>
      <c r="I44" s="9"/>
      <c r="J44" s="21">
        <v>0</v>
      </c>
      <c r="K44" s="9"/>
      <c r="L44" s="21">
        <v>0</v>
      </c>
      <c r="M44" s="9"/>
      <c r="N44" s="21">
        <v>0</v>
      </c>
      <c r="O44" s="9"/>
      <c r="P44" s="21">
        <v>0</v>
      </c>
      <c r="Q44" s="9"/>
      <c r="R44" s="21">
        <v>0</v>
      </c>
    </row>
    <row r="45" spans="2:18" x14ac:dyDescent="0.3">
      <c r="B45" s="12"/>
      <c r="D45" s="13" t="s">
        <v>79</v>
      </c>
      <c r="E45" s="14" t="s">
        <v>80</v>
      </c>
      <c r="F45" s="9"/>
      <c r="G45" s="9"/>
      <c r="H45" s="21">
        <v>0</v>
      </c>
      <c r="I45" s="9"/>
      <c r="J45" s="21">
        <v>0</v>
      </c>
      <c r="K45" s="9"/>
      <c r="L45" s="21">
        <v>0</v>
      </c>
      <c r="M45" s="9"/>
      <c r="N45" s="21">
        <v>0</v>
      </c>
      <c r="O45" s="9"/>
      <c r="P45" s="21">
        <v>0</v>
      </c>
      <c r="Q45" s="9"/>
      <c r="R45" s="21">
        <v>0</v>
      </c>
    </row>
    <row r="46" spans="2:18" x14ac:dyDescent="0.3">
      <c r="B46" s="17" t="s">
        <v>81</v>
      </c>
      <c r="C46" s="18" t="s">
        <v>82</v>
      </c>
      <c r="D46" s="19"/>
      <c r="E46" s="20"/>
      <c r="F46" s="9" t="s">
        <v>11</v>
      </c>
      <c r="G46" s="9"/>
      <c r="H46" s="21">
        <v>280918.86</v>
      </c>
      <c r="I46" s="9"/>
      <c r="J46" s="21">
        <v>206157.19999999995</v>
      </c>
      <c r="K46" s="9"/>
      <c r="L46" s="21">
        <v>140755.85999999999</v>
      </c>
      <c r="M46" s="9"/>
      <c r="N46" s="21">
        <v>205157.75999999995</v>
      </c>
      <c r="O46" s="9"/>
      <c r="P46" s="21">
        <v>304165.90999999992</v>
      </c>
      <c r="Q46" s="9"/>
      <c r="R46" s="21">
        <v>173441.89999999994</v>
      </c>
    </row>
    <row r="47" spans="2:18" x14ac:dyDescent="0.3">
      <c r="B47" s="5" t="s">
        <v>83</v>
      </c>
      <c r="C47" s="22" t="s">
        <v>84</v>
      </c>
      <c r="D47" s="23"/>
      <c r="E47" s="8"/>
      <c r="F47" s="9" t="s">
        <v>11</v>
      </c>
      <c r="G47" s="9"/>
      <c r="H47" s="21">
        <v>90113.13</v>
      </c>
      <c r="I47" s="9"/>
      <c r="J47" s="21">
        <v>105237.65</v>
      </c>
      <c r="K47" s="9"/>
      <c r="L47" s="21">
        <v>79524.390000000014</v>
      </c>
      <c r="M47" s="9"/>
      <c r="N47" s="21">
        <v>103730.4675</v>
      </c>
      <c r="O47" s="9"/>
      <c r="P47" s="21">
        <v>115830.3</v>
      </c>
      <c r="Q47" s="9"/>
      <c r="R47" s="21">
        <v>97789.940363636342</v>
      </c>
    </row>
    <row r="48" spans="2:18" x14ac:dyDescent="0.3">
      <c r="B48" s="5" t="s">
        <v>85</v>
      </c>
      <c r="C48" s="22" t="s">
        <v>86</v>
      </c>
      <c r="D48" s="23"/>
      <c r="E48" s="8"/>
      <c r="F48" s="9" t="s">
        <v>11</v>
      </c>
      <c r="G48" s="9"/>
      <c r="H48" s="21">
        <v>13525.95</v>
      </c>
      <c r="I48" s="9"/>
      <c r="J48" s="21">
        <v>10000</v>
      </c>
      <c r="K48" s="9"/>
      <c r="L48" s="21">
        <v>11317.94</v>
      </c>
      <c r="M48" s="9"/>
      <c r="N48" s="21">
        <v>0</v>
      </c>
      <c r="O48" s="9"/>
      <c r="P48" s="21">
        <v>0</v>
      </c>
      <c r="Q48" s="9"/>
      <c r="R48" s="21">
        <v>0</v>
      </c>
    </row>
    <row r="49" spans="2:18" x14ac:dyDescent="0.3">
      <c r="B49" s="5" t="s">
        <v>87</v>
      </c>
      <c r="C49" s="22" t="s">
        <v>56</v>
      </c>
      <c r="D49" s="23"/>
      <c r="E49" s="8"/>
      <c r="F49" s="9" t="s">
        <v>11</v>
      </c>
      <c r="G49" s="9"/>
      <c r="H49" s="21">
        <v>0</v>
      </c>
      <c r="I49" s="9"/>
      <c r="J49" s="21">
        <v>1449.6900000000005</v>
      </c>
      <c r="K49" s="9"/>
      <c r="L49" s="21">
        <v>0</v>
      </c>
      <c r="M49" s="9"/>
      <c r="N49" s="21">
        <v>25000</v>
      </c>
      <c r="O49" s="9"/>
      <c r="P49" s="21">
        <v>0</v>
      </c>
      <c r="Q49" s="9"/>
      <c r="R49" s="21">
        <v>0</v>
      </c>
    </row>
    <row r="50" spans="2:18" x14ac:dyDescent="0.3">
      <c r="B50" s="104" t="s">
        <v>88</v>
      </c>
      <c r="C50" s="107"/>
      <c r="D50" s="107"/>
      <c r="E50" s="107"/>
      <c r="F50" s="54"/>
      <c r="G50" s="44"/>
      <c r="H50" s="44">
        <f>H37+H38+H39+H40+H46+H41+H48+H36+H47+H49</f>
        <v>584789.24</v>
      </c>
      <c r="I50" s="44"/>
      <c r="J50" s="44">
        <f>J37+J38+J39+J40+J46+J41+J48+J36+J47+J49</f>
        <v>567052.7699999999</v>
      </c>
      <c r="K50" s="44"/>
      <c r="L50" s="44">
        <f>L37+L38+L39+L40+L46+L41+L48+L36+L47+L49</f>
        <v>374476.67000000004</v>
      </c>
      <c r="M50" s="44"/>
      <c r="N50" s="44">
        <f>N37+N38+N39+N40+N46+N41+N48+N36+N47+N49</f>
        <v>600168.25249999994</v>
      </c>
      <c r="O50" s="44"/>
      <c r="P50" s="44">
        <f>P37+P38+P39+P40+P46+P41+P48+P36+P47+P49</f>
        <v>626681.49</v>
      </c>
      <c r="Q50" s="44"/>
      <c r="R50" s="44">
        <f>R37+R38+R39+R40+R46+R41+R48+R36+R47+R49</f>
        <v>410630.89036363631</v>
      </c>
    </row>
    <row r="51" spans="2:18" x14ac:dyDescent="0.3">
      <c r="B51" s="45"/>
      <c r="C51" s="102" t="s">
        <v>59</v>
      </c>
      <c r="D51" s="103"/>
      <c r="E51" s="108"/>
      <c r="F51" s="46"/>
      <c r="G51" s="47"/>
      <c r="H51" s="47">
        <v>152070.24</v>
      </c>
      <c r="I51" s="47"/>
      <c r="J51" s="47">
        <v>170308.03</v>
      </c>
      <c r="K51" s="47"/>
      <c r="L51" s="47">
        <v>167210.91</v>
      </c>
      <c r="M51" s="47"/>
      <c r="N51" s="47">
        <v>170055.08</v>
      </c>
      <c r="O51" s="47"/>
      <c r="P51" s="47">
        <v>170055.08</v>
      </c>
      <c r="Q51" s="47"/>
      <c r="R51" s="47">
        <v>150417.17000000001</v>
      </c>
    </row>
    <row r="52" spans="2:18" x14ac:dyDescent="0.3">
      <c r="B52" s="5" t="s">
        <v>89</v>
      </c>
      <c r="C52" s="22" t="s">
        <v>25</v>
      </c>
      <c r="D52" s="23"/>
      <c r="E52" s="8"/>
      <c r="F52" s="9" t="s">
        <v>11</v>
      </c>
      <c r="G52" s="9"/>
      <c r="H52" s="10">
        <f>H11</f>
        <v>0</v>
      </c>
      <c r="I52" s="9"/>
      <c r="J52" s="10">
        <f>J11</f>
        <v>0</v>
      </c>
      <c r="K52" s="9"/>
      <c r="L52" s="10">
        <f>L11</f>
        <v>0</v>
      </c>
      <c r="M52" s="9"/>
      <c r="N52" s="10">
        <f>N11</f>
        <v>0</v>
      </c>
      <c r="O52" s="9"/>
      <c r="P52" s="10">
        <f>P11</f>
        <v>0</v>
      </c>
      <c r="Q52" s="9"/>
      <c r="R52" s="10">
        <f>R11</f>
        <v>0</v>
      </c>
    </row>
    <row r="53" spans="2:18" x14ac:dyDescent="0.3">
      <c r="B53" s="97" t="s">
        <v>90</v>
      </c>
      <c r="C53" s="98"/>
      <c r="D53" s="98"/>
      <c r="E53" s="98"/>
      <c r="F53" s="109"/>
      <c r="G53" s="39"/>
      <c r="H53" s="39">
        <f>H50+H32+H52</f>
        <v>744044.15999999992</v>
      </c>
      <c r="I53" s="39"/>
      <c r="J53" s="39">
        <f>J50+J32+J52</f>
        <v>725078.80999999994</v>
      </c>
      <c r="K53" s="39"/>
      <c r="L53" s="39">
        <f>L50+L32+L52</f>
        <v>531315.48</v>
      </c>
      <c r="M53" s="39"/>
      <c r="N53" s="39">
        <f>N50+N32+N52</f>
        <v>762819.04249999998</v>
      </c>
      <c r="O53" s="39"/>
      <c r="P53" s="39">
        <f>P50+P32+P52</f>
        <v>790512.07</v>
      </c>
      <c r="Q53" s="39"/>
      <c r="R53" s="39">
        <f>R50+R32+R52</f>
        <v>573122.09036363626</v>
      </c>
    </row>
    <row r="54" spans="2:18" s="38" customFormat="1" x14ac:dyDescent="0.3">
      <c r="B54" s="48"/>
      <c r="C54" s="49"/>
      <c r="D54" s="50"/>
      <c r="E54" s="49"/>
      <c r="F54" s="51"/>
      <c r="G54" s="52"/>
      <c r="H54" s="53"/>
      <c r="I54" s="52"/>
      <c r="J54" s="53"/>
      <c r="K54" s="52"/>
      <c r="L54" s="53"/>
      <c r="M54" s="52"/>
      <c r="N54" s="53"/>
      <c r="O54" s="52"/>
      <c r="P54" s="53"/>
      <c r="Q54" s="52"/>
      <c r="R54" s="53"/>
    </row>
    <row r="55" spans="2:18" x14ac:dyDescent="0.3">
      <c r="B55" s="17" t="s">
        <v>91</v>
      </c>
      <c r="C55" s="18" t="s">
        <v>92</v>
      </c>
      <c r="D55" s="19"/>
      <c r="E55" s="20"/>
      <c r="F55" s="9" t="s">
        <v>11</v>
      </c>
      <c r="G55" s="9"/>
      <c r="H55" s="55">
        <f>SUM(H56:H58)</f>
        <v>170669.64999999997</v>
      </c>
      <c r="I55" s="9"/>
      <c r="J55" s="55">
        <f>SUM(J56:J58)</f>
        <v>0</v>
      </c>
      <c r="K55" s="9"/>
      <c r="L55" s="55">
        <f>SUM(L56:L58)</f>
        <v>191331</v>
      </c>
      <c r="M55" s="9"/>
      <c r="N55" s="55">
        <f>SUM(N56:N58)</f>
        <v>0</v>
      </c>
      <c r="O55" s="9"/>
      <c r="P55" s="55">
        <f>SUM(P56:P58)</f>
        <v>0</v>
      </c>
      <c r="Q55" s="9"/>
      <c r="R55" s="55">
        <f>SUM(R56:R58)</f>
        <v>213223.12963636368</v>
      </c>
    </row>
    <row r="56" spans="2:18" x14ac:dyDescent="0.3">
      <c r="B56" s="12"/>
      <c r="D56" s="13" t="s">
        <v>93</v>
      </c>
      <c r="E56" s="14" t="s">
        <v>34</v>
      </c>
      <c r="F56" s="9"/>
      <c r="G56" s="9" t="str">
        <f>IF((H56+H57+H58)=H55,"ok","ERR")</f>
        <v>ok</v>
      </c>
      <c r="H56" s="16">
        <v>170669.64999999997</v>
      </c>
      <c r="I56" s="9" t="str">
        <f>IF((J56+J57+J58)=J55,"ok","ERR")</f>
        <v>ok</v>
      </c>
      <c r="J56" s="16">
        <v>0</v>
      </c>
      <c r="K56" s="9" t="str">
        <f>IF((L56+L57+L58)=L55,"ok","ERR")</f>
        <v>ok</v>
      </c>
      <c r="L56" s="16">
        <f>190890.09-190890.09+191331</f>
        <v>191331</v>
      </c>
      <c r="M56" s="9" t="str">
        <f>IF((N56+N57+N58)=N55,"ok","ERR")</f>
        <v>ok</v>
      </c>
      <c r="N56" s="16">
        <v>0</v>
      </c>
      <c r="O56" s="9" t="str">
        <f>IF((P56+P57+P58)=P55,"ok","ERR")</f>
        <v>ok</v>
      </c>
      <c r="P56" s="16">
        <v>0</v>
      </c>
      <c r="Q56" s="9" t="str">
        <f>IF((R56+R57+R58)=R55,"ok","ERR")</f>
        <v>ok</v>
      </c>
      <c r="R56" s="16">
        <v>213223.12963636368</v>
      </c>
    </row>
    <row r="57" spans="2:18" x14ac:dyDescent="0.3">
      <c r="B57" s="12"/>
      <c r="D57" s="13" t="s">
        <v>94</v>
      </c>
      <c r="E57" s="14" t="s">
        <v>95</v>
      </c>
      <c r="F57" s="9"/>
      <c r="G57" s="9" t="str">
        <f>IF((H57+H58+H56)=H55,"ok","ERR")</f>
        <v>ok</v>
      </c>
      <c r="H57" s="16">
        <v>0</v>
      </c>
      <c r="I57" s="9" t="str">
        <f>IF((J57+J58+J56)=J55,"ok","ERR")</f>
        <v>ok</v>
      </c>
      <c r="J57" s="16">
        <v>0</v>
      </c>
      <c r="K57" s="9" t="str">
        <f>IF((L57+L58+L56)=L55,"ok","ERR")</f>
        <v>ok</v>
      </c>
      <c r="L57" s="16">
        <v>0</v>
      </c>
      <c r="M57" s="9" t="str">
        <f>IF((N57+N58+N56)=N55,"ok","ERR")</f>
        <v>ok</v>
      </c>
      <c r="N57" s="16">
        <v>0</v>
      </c>
      <c r="O57" s="9" t="str">
        <f>IF((P57+P58+P56)=P55,"ok","ERR")</f>
        <v>ok</v>
      </c>
      <c r="P57" s="16">
        <v>0</v>
      </c>
      <c r="Q57" s="9" t="str">
        <f>IF((R57+R58+R56)=R55,"ok","ERR")</f>
        <v>ok</v>
      </c>
      <c r="R57" s="16">
        <v>0</v>
      </c>
    </row>
    <row r="58" spans="2:18" x14ac:dyDescent="0.3">
      <c r="B58" s="12"/>
      <c r="D58" s="13" t="s">
        <v>96</v>
      </c>
      <c r="E58" s="14" t="s">
        <v>21</v>
      </c>
      <c r="F58" s="9"/>
      <c r="G58" s="9" t="str">
        <f>IF((H58+H57+H56)=H55,"ok","ERR")</f>
        <v>ok</v>
      </c>
      <c r="H58" s="16">
        <v>0</v>
      </c>
      <c r="I58" s="9" t="str">
        <f>IF((J58+J57+J56)=J55,"ok","ERR")</f>
        <v>ok</v>
      </c>
      <c r="J58" s="16">
        <v>0</v>
      </c>
      <c r="K58" s="9" t="str">
        <f>IF((L58+L57+L56)=L55,"ok","ERR")</f>
        <v>ok</v>
      </c>
      <c r="L58" s="16">
        <v>0</v>
      </c>
      <c r="M58" s="9" t="str">
        <f>IF((N58+N57+N56)=N55,"ok","ERR")</f>
        <v>ok</v>
      </c>
      <c r="N58" s="16">
        <v>0</v>
      </c>
      <c r="O58" s="9" t="str">
        <f>IF((P58+P57+P56)=P55,"ok","ERR")</f>
        <v>ok</v>
      </c>
      <c r="P58" s="16">
        <v>0</v>
      </c>
      <c r="Q58" s="9" t="str">
        <f>IF((R58+R57+R56)=R55,"ok","ERR")</f>
        <v>ok</v>
      </c>
      <c r="R58" s="16">
        <v>0</v>
      </c>
    </row>
    <row r="59" spans="2:18" x14ac:dyDescent="0.3">
      <c r="B59" s="17" t="s">
        <v>97</v>
      </c>
      <c r="C59" s="18" t="s">
        <v>98</v>
      </c>
      <c r="D59" s="19"/>
      <c r="E59" s="20"/>
      <c r="F59" s="9" t="s">
        <v>11</v>
      </c>
      <c r="G59" s="9"/>
      <c r="H59" s="24">
        <f>SUM(H60:H63)</f>
        <v>1659.16</v>
      </c>
      <c r="I59" s="9"/>
      <c r="J59" s="24">
        <f>SUM(J60:J63)</f>
        <v>0</v>
      </c>
      <c r="K59" s="9"/>
      <c r="L59" s="24">
        <f>SUM(L60:L63)</f>
        <v>7536.59</v>
      </c>
      <c r="M59" s="9"/>
      <c r="N59" s="24">
        <v>0</v>
      </c>
      <c r="O59" s="9"/>
      <c r="P59" s="24">
        <f>SUM(P60:P63)</f>
        <v>111846.48999999999</v>
      </c>
      <c r="Q59" s="9"/>
      <c r="R59" s="24">
        <f>SUM(R60:R63)</f>
        <v>119987.66</v>
      </c>
    </row>
    <row r="60" spans="2:18" x14ac:dyDescent="0.3">
      <c r="B60" s="12"/>
      <c r="D60" s="13" t="s">
        <v>99</v>
      </c>
      <c r="E60" s="14" t="s">
        <v>100</v>
      </c>
      <c r="F60" s="56"/>
      <c r="G60" s="56"/>
      <c r="H60" s="16">
        <v>0</v>
      </c>
      <c r="I60" s="56"/>
      <c r="J60" s="16">
        <v>0</v>
      </c>
      <c r="K60" s="56"/>
      <c r="L60" s="16">
        <v>7536.59</v>
      </c>
      <c r="M60" s="9"/>
      <c r="N60" s="16">
        <v>0</v>
      </c>
      <c r="O60" s="9"/>
      <c r="P60" s="16">
        <v>0</v>
      </c>
      <c r="Q60" s="9"/>
      <c r="R60" s="16">
        <v>3996.28</v>
      </c>
    </row>
    <row r="61" spans="2:18" x14ac:dyDescent="0.3">
      <c r="B61" s="12"/>
      <c r="D61" s="13" t="s">
        <v>101</v>
      </c>
      <c r="E61" s="14" t="s">
        <v>102</v>
      </c>
      <c r="F61" s="9"/>
      <c r="G61" s="9"/>
      <c r="H61" s="24">
        <v>1659.16</v>
      </c>
      <c r="I61" s="9"/>
      <c r="J61" s="24">
        <v>0</v>
      </c>
      <c r="K61" s="9"/>
      <c r="L61" s="24">
        <v>0</v>
      </c>
      <c r="M61" s="9"/>
      <c r="N61" s="24">
        <v>1659.16</v>
      </c>
      <c r="O61" s="9"/>
      <c r="P61" s="24">
        <v>7536.2000000000007</v>
      </c>
      <c r="Q61" s="9"/>
      <c r="R61" s="24">
        <v>7536.2000000000007</v>
      </c>
    </row>
    <row r="62" spans="2:18" x14ac:dyDescent="0.3">
      <c r="B62" s="12"/>
      <c r="D62" s="13"/>
      <c r="E62" s="14"/>
      <c r="F62" s="9"/>
      <c r="G62" s="9"/>
      <c r="H62" s="24"/>
      <c r="I62" s="9"/>
      <c r="J62" s="24"/>
      <c r="K62" s="9"/>
      <c r="L62" s="24"/>
      <c r="M62" s="9"/>
      <c r="N62" s="24"/>
      <c r="O62" s="9"/>
      <c r="P62" s="24"/>
      <c r="Q62" s="9"/>
      <c r="R62" s="24">
        <v>4166.8500000000004</v>
      </c>
    </row>
    <row r="63" spans="2:18" x14ac:dyDescent="0.3">
      <c r="B63" s="12"/>
      <c r="D63" s="13"/>
      <c r="E63" s="14" t="s">
        <v>103</v>
      </c>
      <c r="F63" s="9"/>
      <c r="G63" s="9"/>
      <c r="H63" s="24"/>
      <c r="I63" s="9"/>
      <c r="J63" s="24"/>
      <c r="K63" s="9"/>
      <c r="L63" s="24"/>
      <c r="M63" s="9"/>
      <c r="N63" s="24"/>
      <c r="O63" s="9"/>
      <c r="P63" s="24">
        <v>104310.29</v>
      </c>
      <c r="Q63" s="9"/>
      <c r="R63" s="24">
        <v>104288.33</v>
      </c>
    </row>
    <row r="64" spans="2:18" x14ac:dyDescent="0.3">
      <c r="B64" s="97" t="s">
        <v>104</v>
      </c>
      <c r="C64" s="98"/>
      <c r="D64" s="98"/>
      <c r="E64" s="98"/>
      <c r="F64" s="98"/>
      <c r="G64" s="39" t="str">
        <f>IF((H64)=H23,"ok","ERR")</f>
        <v>ok</v>
      </c>
      <c r="H64" s="39">
        <f>H53+H55+H59</f>
        <v>916372.96999999986</v>
      </c>
      <c r="I64" s="39" t="str">
        <f>IF((J64)=J23,"ok","ERR")</f>
        <v>ok</v>
      </c>
      <c r="J64" s="39">
        <f>J53+J55+J59</f>
        <v>725078.80999999994</v>
      </c>
      <c r="K64" s="39" t="str">
        <f>IF((L64)=L23,"ok","ERR")</f>
        <v>ok</v>
      </c>
      <c r="L64" s="39">
        <f>L53+L55+L59</f>
        <v>730183.07</v>
      </c>
      <c r="M64" s="39" t="str">
        <f>IF((N64)=N23,"ok","ERR")</f>
        <v>ok</v>
      </c>
      <c r="N64" s="39">
        <f>N53+N55+N59</f>
        <v>762819.04249999998</v>
      </c>
      <c r="O64" s="39" t="str">
        <f>IF((P64)=P23,"ok","ERR")</f>
        <v>ok</v>
      </c>
      <c r="P64" s="39">
        <f>P53+P55+P59</f>
        <v>902358.55999999994</v>
      </c>
      <c r="Q64" s="39" t="str">
        <f>IF((R64)=R23,"ok","ERR")</f>
        <v>ok</v>
      </c>
      <c r="R64" s="39">
        <f>R53+R55+R59</f>
        <v>906332.88</v>
      </c>
    </row>
    <row r="65" spans="2:18" s="57" customFormat="1" x14ac:dyDescent="0.3">
      <c r="D65" s="58"/>
      <c r="F65" s="59"/>
      <c r="G65" s="59"/>
      <c r="H65" s="60">
        <f>H64-H23</f>
        <v>0</v>
      </c>
      <c r="I65" s="59"/>
      <c r="J65" s="60">
        <f>J64-J23</f>
        <v>0</v>
      </c>
      <c r="K65" s="59"/>
      <c r="L65" s="60">
        <f>L64-L23</f>
        <v>0</v>
      </c>
      <c r="M65" s="59"/>
      <c r="N65" s="60">
        <f>N64-N23</f>
        <v>0</v>
      </c>
      <c r="O65" s="59"/>
      <c r="P65" s="60">
        <f>P64-P23</f>
        <v>0</v>
      </c>
      <c r="Q65" s="59"/>
      <c r="R65" s="60">
        <f>R64-R23</f>
        <v>0</v>
      </c>
    </row>
    <row r="66" spans="2:18" x14ac:dyDescent="0.3">
      <c r="B66" s="57" t="s">
        <v>105</v>
      </c>
      <c r="C66" s="61"/>
      <c r="D66" s="62"/>
      <c r="E66" s="61"/>
      <c r="F66" s="63"/>
      <c r="G66" s="63"/>
      <c r="H66" s="64"/>
      <c r="I66" s="63"/>
      <c r="J66" s="64"/>
      <c r="K66" s="63"/>
      <c r="L66" s="64"/>
      <c r="M66" s="63"/>
      <c r="N66" s="64"/>
      <c r="O66" s="63"/>
      <c r="P66" s="64"/>
      <c r="Q66" s="63"/>
      <c r="R66" s="64"/>
    </row>
    <row r="67" spans="2:18" x14ac:dyDescent="0.3">
      <c r="H67" s="64"/>
      <c r="J67" s="64"/>
      <c r="L67" s="64"/>
      <c r="N67" s="64"/>
      <c r="P67" s="64"/>
      <c r="R67" s="64"/>
    </row>
  </sheetData>
  <mergeCells count="13">
    <mergeCell ref="B25:F25"/>
    <mergeCell ref="B1:F1"/>
    <mergeCell ref="B2:D2"/>
    <mergeCell ref="E2:F2"/>
    <mergeCell ref="B3:F3"/>
    <mergeCell ref="B23:F23"/>
    <mergeCell ref="B64:F64"/>
    <mergeCell ref="B26:E26"/>
    <mergeCell ref="C33:E33"/>
    <mergeCell ref="B35:E35"/>
    <mergeCell ref="B50:E50"/>
    <mergeCell ref="C51:E51"/>
    <mergeCell ref="B53:F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C9E44-1779-42DD-851D-6CAFC8051B1C}">
  <dimension ref="A1:F65"/>
  <sheetViews>
    <sheetView workbookViewId="0">
      <selection activeCell="F64" sqref="F64"/>
    </sheetView>
  </sheetViews>
  <sheetFormatPr defaultColWidth="9.109375" defaultRowHeight="12.6" x14ac:dyDescent="0.2"/>
  <cols>
    <col min="1" max="1" width="6.6640625" style="72" customWidth="1"/>
    <col min="2" max="2" width="56.44140625" style="73" customWidth="1"/>
    <col min="3" max="3" width="14.109375" style="74" bestFit="1" customWidth="1"/>
    <col min="4" max="4" width="14.44140625" style="74" customWidth="1"/>
    <col min="5" max="5" width="14.109375" style="74" bestFit="1" customWidth="1"/>
    <col min="6" max="6" width="15" style="74" customWidth="1"/>
    <col min="7" max="16384" width="9.109375" style="72"/>
  </cols>
  <sheetData>
    <row r="1" spans="1:6" x14ac:dyDescent="0.2">
      <c r="A1" s="69"/>
      <c r="B1" s="70" t="s">
        <v>106</v>
      </c>
      <c r="C1" s="71">
        <f>SUM(C5:C14,C18:C23,C27:C28,C32:C42,C46:C47,C51:C56,C60:C64)</f>
        <v>790512.07</v>
      </c>
      <c r="D1" s="71">
        <f>SUM(D5:D14,D18:D23,D27:D28,D32:D42,D46:D47,D51:D56,D60:D64)</f>
        <v>573122.09036363626</v>
      </c>
      <c r="E1" s="71">
        <f>SUM(E5:E14,E18:E23,E27:E28,E32:E42,E46:E47,E51:E56,E60:E64)</f>
        <v>213223.12963636368</v>
      </c>
      <c r="F1" s="71">
        <f>SUM(F5:F14,F18:F23,F27:F28,F32:F42,F46:F47,F51:F56,F60:F64)</f>
        <v>119987.66</v>
      </c>
    </row>
    <row r="2" spans="1:6" ht="6" customHeight="1" x14ac:dyDescent="0.2"/>
    <row r="3" spans="1:6" ht="30.6" x14ac:dyDescent="0.2">
      <c r="A3" s="75"/>
      <c r="B3" s="76" t="s">
        <v>107</v>
      </c>
      <c r="C3" s="77" t="s">
        <v>108</v>
      </c>
      <c r="D3" s="77" t="s">
        <v>156</v>
      </c>
      <c r="E3" s="77" t="s">
        <v>109</v>
      </c>
      <c r="F3" s="77" t="s">
        <v>110</v>
      </c>
    </row>
    <row r="4" spans="1:6" x14ac:dyDescent="0.2">
      <c r="A4" s="69"/>
      <c r="B4" s="70" t="s">
        <v>111</v>
      </c>
      <c r="C4" s="78">
        <f>SUM(C5:C14)</f>
        <v>304165.90999999992</v>
      </c>
      <c r="D4" s="78">
        <f t="shared" ref="D4:F4" si="0">SUM(D5:D14)</f>
        <v>173441.89999999994</v>
      </c>
      <c r="E4" s="78">
        <f t="shared" si="0"/>
        <v>130724.01000000001</v>
      </c>
      <c r="F4" s="78">
        <f t="shared" si="0"/>
        <v>0</v>
      </c>
    </row>
    <row r="5" spans="1:6" customFormat="1" ht="14.4" x14ac:dyDescent="0.3">
      <c r="A5" s="79">
        <v>2021</v>
      </c>
      <c r="B5" s="80" t="s">
        <v>112</v>
      </c>
      <c r="C5" s="81">
        <v>8399.9500000000007</v>
      </c>
      <c r="D5" s="82">
        <v>768.5</v>
      </c>
      <c r="E5" s="81">
        <f t="shared" ref="E5:E40" si="1">C5-D5</f>
        <v>7631.4500000000007</v>
      </c>
      <c r="F5" s="81">
        <v>0</v>
      </c>
    </row>
    <row r="6" spans="1:6" customFormat="1" ht="14.4" x14ac:dyDescent="0.3">
      <c r="A6" s="79">
        <v>2022</v>
      </c>
      <c r="B6" s="80" t="s">
        <v>113</v>
      </c>
      <c r="C6" s="81">
        <v>9804.61</v>
      </c>
      <c r="D6" s="82">
        <v>8316.91</v>
      </c>
      <c r="E6" s="81">
        <f t="shared" si="1"/>
        <v>1487.7000000000007</v>
      </c>
      <c r="F6" s="81">
        <v>0</v>
      </c>
    </row>
    <row r="7" spans="1:6" customFormat="1" ht="14.4" x14ac:dyDescent="0.3">
      <c r="A7" s="79">
        <v>2021</v>
      </c>
      <c r="B7" s="80" t="s">
        <v>114</v>
      </c>
      <c r="C7" s="81">
        <v>2413.6099999999424</v>
      </c>
      <c r="D7" s="81">
        <f>C7</f>
        <v>2413.6099999999424</v>
      </c>
      <c r="E7" s="81">
        <f>C7-D7</f>
        <v>0</v>
      </c>
      <c r="F7" s="81">
        <v>0</v>
      </c>
    </row>
    <row r="8" spans="1:6" customFormat="1" ht="14.4" x14ac:dyDescent="0.3">
      <c r="A8" s="79">
        <v>2022</v>
      </c>
      <c r="B8" s="80" t="s">
        <v>115</v>
      </c>
      <c r="C8" s="81">
        <v>32237.38</v>
      </c>
      <c r="D8" s="81">
        <v>32237.38</v>
      </c>
      <c r="E8" s="81">
        <f>C8-D8</f>
        <v>0</v>
      </c>
      <c r="F8" s="81">
        <v>0</v>
      </c>
    </row>
    <row r="9" spans="1:6" customFormat="1" ht="14.4" x14ac:dyDescent="0.3">
      <c r="A9" s="79">
        <v>2022</v>
      </c>
      <c r="B9" s="80" t="s">
        <v>116</v>
      </c>
      <c r="C9" s="81">
        <v>22038.85</v>
      </c>
      <c r="D9" s="81">
        <f>C9</f>
        <v>22038.85</v>
      </c>
      <c r="E9" s="81">
        <f t="shared" si="1"/>
        <v>0</v>
      </c>
      <c r="F9" s="81">
        <v>0</v>
      </c>
    </row>
    <row r="10" spans="1:6" customFormat="1" ht="14.4" x14ac:dyDescent="0.3">
      <c r="A10" s="79">
        <v>2022</v>
      </c>
      <c r="B10" s="80" t="s">
        <v>117</v>
      </c>
      <c r="C10" s="81">
        <v>10702.5</v>
      </c>
      <c r="D10" s="81">
        <v>10702.5</v>
      </c>
      <c r="E10" s="81">
        <f t="shared" si="1"/>
        <v>0</v>
      </c>
      <c r="F10" s="81">
        <v>0</v>
      </c>
    </row>
    <row r="11" spans="1:6" customFormat="1" ht="14.4" x14ac:dyDescent="0.3">
      <c r="A11" s="79">
        <v>2022</v>
      </c>
      <c r="B11" s="80" t="s">
        <v>118</v>
      </c>
      <c r="C11" s="81">
        <v>5000</v>
      </c>
      <c r="D11" s="81">
        <v>637.15</v>
      </c>
      <c r="E11" s="81">
        <f t="shared" si="1"/>
        <v>4362.8500000000004</v>
      </c>
      <c r="F11" s="81">
        <v>0</v>
      </c>
    </row>
    <row r="12" spans="1:6" customFormat="1" ht="14.4" x14ac:dyDescent="0.3">
      <c r="A12" s="79">
        <v>2023</v>
      </c>
      <c r="B12" s="80" t="s">
        <v>119</v>
      </c>
      <c r="C12" s="81">
        <v>58446.51</v>
      </c>
      <c r="D12" s="82">
        <v>26117.91</v>
      </c>
      <c r="E12" s="81">
        <f t="shared" si="1"/>
        <v>32328.600000000002</v>
      </c>
      <c r="F12" s="81">
        <v>0</v>
      </c>
    </row>
    <row r="13" spans="1:6" customFormat="1" ht="14.4" x14ac:dyDescent="0.3">
      <c r="A13" s="79">
        <v>2023</v>
      </c>
      <c r="B13" s="80" t="s">
        <v>120</v>
      </c>
      <c r="C13" s="81">
        <v>45732.2</v>
      </c>
      <c r="D13" s="81">
        <v>37774.97</v>
      </c>
      <c r="E13" s="81">
        <f t="shared" si="1"/>
        <v>7957.2299999999959</v>
      </c>
      <c r="F13" s="81">
        <v>0</v>
      </c>
    </row>
    <row r="14" spans="1:6" customFormat="1" ht="14.4" x14ac:dyDescent="0.3">
      <c r="A14" s="79">
        <v>2023</v>
      </c>
      <c r="B14" s="80" t="s">
        <v>121</v>
      </c>
      <c r="C14" s="81">
        <v>109390.3</v>
      </c>
      <c r="D14" s="81">
        <v>32434.12</v>
      </c>
      <c r="E14" s="81">
        <f t="shared" si="1"/>
        <v>76956.180000000008</v>
      </c>
      <c r="F14" s="81">
        <v>0</v>
      </c>
    </row>
    <row r="15" spans="1:6" customFormat="1" ht="14.4" x14ac:dyDescent="0.3">
      <c r="A15" s="79"/>
      <c r="B15" s="83" t="s">
        <v>122</v>
      </c>
      <c r="C15" s="84">
        <v>56569.01</v>
      </c>
      <c r="D15" s="84">
        <v>56385.46</v>
      </c>
      <c r="E15" s="84">
        <f t="shared" si="1"/>
        <v>183.55000000000291</v>
      </c>
      <c r="F15" s="84"/>
    </row>
    <row r="16" spans="1:6" customFormat="1" ht="14.4" x14ac:dyDescent="0.3">
      <c r="A16" s="79"/>
      <c r="B16" s="85"/>
      <c r="C16" s="86"/>
      <c r="D16" s="86"/>
      <c r="E16" s="86"/>
      <c r="F16" s="86"/>
    </row>
    <row r="17" spans="1:6" x14ac:dyDescent="0.2">
      <c r="A17" s="69"/>
      <c r="B17" s="70" t="s">
        <v>66</v>
      </c>
      <c r="C17" s="78">
        <f>SUM(C18:C23)</f>
        <v>78292.740000000005</v>
      </c>
      <c r="D17" s="78">
        <f t="shared" ref="D17:E17" si="2">SUM(D18:D23)</f>
        <v>68197.509999999995</v>
      </c>
      <c r="E17" s="78">
        <f t="shared" si="2"/>
        <v>10095.230000000003</v>
      </c>
      <c r="F17" s="78">
        <f>SUM(F18:F23)</f>
        <v>0</v>
      </c>
    </row>
    <row r="18" spans="1:6" customFormat="1" ht="14.4" x14ac:dyDescent="0.3">
      <c r="A18" s="87">
        <v>2021</v>
      </c>
      <c r="B18" s="88" t="s">
        <v>123</v>
      </c>
      <c r="C18" s="81">
        <v>4531.7</v>
      </c>
      <c r="D18" s="81">
        <v>4531.7</v>
      </c>
      <c r="E18" s="81">
        <f t="shared" si="1"/>
        <v>0</v>
      </c>
      <c r="F18" s="81">
        <v>0</v>
      </c>
    </row>
    <row r="19" spans="1:6" customFormat="1" ht="14.4" x14ac:dyDescent="0.3">
      <c r="A19" s="87">
        <v>2022</v>
      </c>
      <c r="B19" s="88" t="s">
        <v>124</v>
      </c>
      <c r="C19" s="81">
        <v>9499.7199999999993</v>
      </c>
      <c r="D19" s="81">
        <v>9499.7199999999993</v>
      </c>
      <c r="E19" s="81">
        <f>C19-D19</f>
        <v>0</v>
      </c>
      <c r="F19" s="81">
        <v>0</v>
      </c>
    </row>
    <row r="20" spans="1:6" customFormat="1" ht="14.4" x14ac:dyDescent="0.3">
      <c r="A20" s="87">
        <v>2022</v>
      </c>
      <c r="B20" s="88" t="s">
        <v>125</v>
      </c>
      <c r="C20" s="81">
        <v>8300</v>
      </c>
      <c r="D20" s="89">
        <v>8300</v>
      </c>
      <c r="E20" s="81">
        <f>C20-D20</f>
        <v>0</v>
      </c>
      <c r="F20" s="81">
        <v>0</v>
      </c>
    </row>
    <row r="21" spans="1:6" customFormat="1" ht="14.4" x14ac:dyDescent="0.3">
      <c r="A21" s="87">
        <v>2022</v>
      </c>
      <c r="B21" s="88" t="s">
        <v>123</v>
      </c>
      <c r="C21" s="81">
        <v>5000</v>
      </c>
      <c r="D21" s="89">
        <v>5000</v>
      </c>
      <c r="E21" s="81">
        <f>C21-D21</f>
        <v>0</v>
      </c>
      <c r="F21" s="81">
        <v>0</v>
      </c>
    </row>
    <row r="22" spans="1:6" customFormat="1" ht="14.4" x14ac:dyDescent="0.3">
      <c r="A22" s="87">
        <v>2023</v>
      </c>
      <c r="B22" s="88" t="s">
        <v>126</v>
      </c>
      <c r="C22" s="81">
        <v>25480.66</v>
      </c>
      <c r="D22" s="89">
        <f>19696.87+0.43</f>
        <v>19697.3</v>
      </c>
      <c r="E22" s="81">
        <f t="shared" ref="E22:E23" si="3">C22-D22</f>
        <v>5783.3600000000006</v>
      </c>
      <c r="F22" s="81">
        <v>0</v>
      </c>
    </row>
    <row r="23" spans="1:6" customFormat="1" ht="14.4" x14ac:dyDescent="0.3">
      <c r="A23" s="87">
        <v>2023</v>
      </c>
      <c r="B23" s="88" t="s">
        <v>127</v>
      </c>
      <c r="C23" s="81">
        <v>25480.66</v>
      </c>
      <c r="D23" s="89">
        <v>21168.789999999997</v>
      </c>
      <c r="E23" s="81">
        <f t="shared" si="3"/>
        <v>4311.8700000000026</v>
      </c>
      <c r="F23" s="81">
        <v>0</v>
      </c>
    </row>
    <row r="24" spans="1:6" customFormat="1" ht="14.4" x14ac:dyDescent="0.3">
      <c r="A24" s="79"/>
      <c r="B24" s="90" t="s">
        <v>122</v>
      </c>
      <c r="C24" s="84">
        <v>30961.32</v>
      </c>
      <c r="D24" s="91">
        <v>30777.759999999998</v>
      </c>
      <c r="E24" s="84">
        <f t="shared" si="1"/>
        <v>183.56000000000131</v>
      </c>
      <c r="F24" s="84"/>
    </row>
    <row r="25" spans="1:6" customFormat="1" ht="14.4" x14ac:dyDescent="0.3">
      <c r="A25" s="79"/>
      <c r="B25" s="92"/>
      <c r="C25" s="86"/>
      <c r="D25" s="93"/>
      <c r="E25" s="86"/>
      <c r="F25" s="86"/>
    </row>
    <row r="26" spans="1:6" x14ac:dyDescent="0.2">
      <c r="A26" s="69"/>
      <c r="B26" s="70" t="s">
        <v>128</v>
      </c>
      <c r="C26" s="78">
        <f>SUM(C27:C28)</f>
        <v>51647.09</v>
      </c>
      <c r="D26" s="78">
        <f t="shared" ref="D26:E26" si="4">SUM(D27:D28)</f>
        <v>26548.54</v>
      </c>
      <c r="E26" s="78">
        <f t="shared" si="4"/>
        <v>25098.550000000003</v>
      </c>
      <c r="F26" s="78">
        <f>SUM(F27:F28)</f>
        <v>0</v>
      </c>
    </row>
    <row r="27" spans="1:6" customFormat="1" ht="14.4" x14ac:dyDescent="0.3">
      <c r="A27" s="87">
        <v>2022</v>
      </c>
      <c r="B27" s="80" t="s">
        <v>129</v>
      </c>
      <c r="C27" s="81">
        <v>21507.93</v>
      </c>
      <c r="D27" s="81">
        <v>11342.39</v>
      </c>
      <c r="E27" s="81">
        <f>C27-D27</f>
        <v>10165.540000000001</v>
      </c>
      <c r="F27" s="81">
        <v>0</v>
      </c>
    </row>
    <row r="28" spans="1:6" customFormat="1" ht="14.4" x14ac:dyDescent="0.3">
      <c r="A28" s="87">
        <v>2023</v>
      </c>
      <c r="B28" s="80" t="s">
        <v>130</v>
      </c>
      <c r="C28" s="81">
        <v>30139.16</v>
      </c>
      <c r="D28" s="81">
        <v>15206.15</v>
      </c>
      <c r="E28" s="81">
        <f>C28-D28</f>
        <v>14933.01</v>
      </c>
      <c r="F28" s="81">
        <v>0</v>
      </c>
    </row>
    <row r="29" spans="1:6" customFormat="1" ht="14.4" x14ac:dyDescent="0.3">
      <c r="A29" s="79"/>
      <c r="B29" s="83" t="s">
        <v>122</v>
      </c>
      <c r="C29" s="84">
        <v>15139.16</v>
      </c>
      <c r="D29" s="84">
        <v>15206.15</v>
      </c>
      <c r="E29" s="84">
        <f t="shared" si="1"/>
        <v>-66.989999999999782</v>
      </c>
      <c r="F29" s="84"/>
    </row>
    <row r="30" spans="1:6" customFormat="1" ht="14.4" x14ac:dyDescent="0.3">
      <c r="A30" s="79"/>
      <c r="B30" s="85"/>
      <c r="C30" s="86"/>
      <c r="D30" s="86"/>
      <c r="E30" s="86"/>
      <c r="F30" s="86"/>
    </row>
    <row r="31" spans="1:6" x14ac:dyDescent="0.2">
      <c r="A31" s="69"/>
      <c r="B31" s="70" t="s">
        <v>131</v>
      </c>
      <c r="C31" s="78">
        <f>SUM(C32:C42)</f>
        <v>65843.77</v>
      </c>
      <c r="D31" s="78">
        <f t="shared" ref="D31:E31" si="5">SUM(D32:D42)</f>
        <v>34439.589999999997</v>
      </c>
      <c r="E31" s="78">
        <f t="shared" si="5"/>
        <v>27925.600000000002</v>
      </c>
      <c r="F31" s="78">
        <f>SUM(F32:F42)</f>
        <v>3478.58</v>
      </c>
    </row>
    <row r="32" spans="1:6" x14ac:dyDescent="0.2">
      <c r="A32" s="87">
        <v>2021</v>
      </c>
      <c r="B32" s="88" t="s">
        <v>132</v>
      </c>
      <c r="C32" s="81">
        <v>257.25</v>
      </c>
      <c r="D32" s="81">
        <v>257.25</v>
      </c>
      <c r="E32" s="81">
        <f t="shared" si="1"/>
        <v>0</v>
      </c>
      <c r="F32" s="81">
        <v>0</v>
      </c>
    </row>
    <row r="33" spans="1:6" x14ac:dyDescent="0.2">
      <c r="A33" s="87">
        <v>2021</v>
      </c>
      <c r="B33" s="88" t="s">
        <v>133</v>
      </c>
      <c r="C33" s="81">
        <v>1006.5299999999997</v>
      </c>
      <c r="D33" s="81">
        <v>1006.5299999999997</v>
      </c>
      <c r="E33" s="81">
        <f t="shared" si="1"/>
        <v>0</v>
      </c>
      <c r="F33" s="81">
        <v>0</v>
      </c>
    </row>
    <row r="34" spans="1:6" customFormat="1" ht="14.4" x14ac:dyDescent="0.3">
      <c r="A34" s="87">
        <v>2021</v>
      </c>
      <c r="B34" s="88" t="s">
        <v>134</v>
      </c>
      <c r="C34" s="81">
        <v>256.08000000000015</v>
      </c>
      <c r="D34" s="81">
        <v>256.08000000000015</v>
      </c>
      <c r="E34" s="81">
        <f t="shared" si="1"/>
        <v>0</v>
      </c>
      <c r="F34" s="81">
        <v>0</v>
      </c>
    </row>
    <row r="35" spans="1:6" customFormat="1" ht="14.4" x14ac:dyDescent="0.3">
      <c r="A35" s="87">
        <v>2021</v>
      </c>
      <c r="B35" s="88" t="s">
        <v>135</v>
      </c>
      <c r="C35" s="81">
        <v>1870.9</v>
      </c>
      <c r="D35" s="81">
        <v>1392.14</v>
      </c>
      <c r="E35" s="81">
        <v>0</v>
      </c>
      <c r="F35" s="81">
        <v>478.76</v>
      </c>
    </row>
    <row r="36" spans="1:6" x14ac:dyDescent="0.2">
      <c r="A36" s="87">
        <v>2021</v>
      </c>
      <c r="B36" s="80" t="s">
        <v>136</v>
      </c>
      <c r="C36" s="81">
        <v>7317</v>
      </c>
      <c r="D36" s="81">
        <v>120</v>
      </c>
      <c r="E36" s="81">
        <f t="shared" si="1"/>
        <v>7197</v>
      </c>
      <c r="F36" s="81">
        <v>0</v>
      </c>
    </row>
    <row r="37" spans="1:6" customFormat="1" ht="14.4" x14ac:dyDescent="0.3">
      <c r="A37" s="87">
        <v>2022</v>
      </c>
      <c r="B37" s="88" t="s">
        <v>136</v>
      </c>
      <c r="C37" s="81">
        <v>3000</v>
      </c>
      <c r="D37" s="81">
        <v>0</v>
      </c>
      <c r="E37" s="81">
        <f t="shared" si="1"/>
        <v>3000</v>
      </c>
      <c r="F37" s="81">
        <v>0</v>
      </c>
    </row>
    <row r="38" spans="1:6" customFormat="1" ht="14.4" x14ac:dyDescent="0.3">
      <c r="A38" s="87">
        <v>2022</v>
      </c>
      <c r="B38" s="88" t="s">
        <v>137</v>
      </c>
      <c r="C38" s="81">
        <v>1800</v>
      </c>
      <c r="D38" s="81">
        <v>0</v>
      </c>
      <c r="E38" s="81">
        <f t="shared" si="1"/>
        <v>1800</v>
      </c>
      <c r="F38" s="81">
        <v>0</v>
      </c>
    </row>
    <row r="39" spans="1:6" customFormat="1" ht="14.4" x14ac:dyDescent="0.3">
      <c r="A39" s="87">
        <v>2022</v>
      </c>
      <c r="B39" s="88" t="s">
        <v>138</v>
      </c>
      <c r="C39" s="81">
        <v>4199.82</v>
      </c>
      <c r="D39" s="81">
        <v>1200</v>
      </c>
      <c r="E39" s="81">
        <v>0</v>
      </c>
      <c r="F39" s="81">
        <v>2999.8199999999997</v>
      </c>
    </row>
    <row r="40" spans="1:6" customFormat="1" ht="14.4" x14ac:dyDescent="0.3">
      <c r="A40" s="87">
        <v>2022</v>
      </c>
      <c r="B40" s="88" t="s">
        <v>139</v>
      </c>
      <c r="C40" s="81">
        <v>193.73000000000002</v>
      </c>
      <c r="D40" s="81">
        <v>193.73</v>
      </c>
      <c r="E40" s="81">
        <f t="shared" si="1"/>
        <v>0</v>
      </c>
      <c r="F40" s="81">
        <v>0</v>
      </c>
    </row>
    <row r="41" spans="1:6" customFormat="1" ht="14.4" x14ac:dyDescent="0.3">
      <c r="A41" s="87">
        <v>2022</v>
      </c>
      <c r="B41" s="88" t="s">
        <v>140</v>
      </c>
      <c r="C41" s="81">
        <v>5789.09</v>
      </c>
      <c r="D41" s="81">
        <v>5789.09</v>
      </c>
      <c r="E41" s="81">
        <f>C41-D41</f>
        <v>0</v>
      </c>
      <c r="F41" s="81">
        <v>0</v>
      </c>
    </row>
    <row r="42" spans="1:6" customFormat="1" ht="14.4" x14ac:dyDescent="0.3">
      <c r="A42" s="87">
        <v>2023</v>
      </c>
      <c r="B42" s="88" t="s">
        <v>141</v>
      </c>
      <c r="C42" s="81">
        <v>40153.370000000003</v>
      </c>
      <c r="D42" s="81">
        <v>24224.77</v>
      </c>
      <c r="E42" s="81">
        <f>C42-D42</f>
        <v>15928.600000000002</v>
      </c>
      <c r="F42" s="81">
        <v>0</v>
      </c>
    </row>
    <row r="43" spans="1:6" customFormat="1" ht="14.4" x14ac:dyDescent="0.3">
      <c r="A43" s="79"/>
      <c r="B43" s="90" t="s">
        <v>122</v>
      </c>
      <c r="C43" s="84">
        <v>25153.37</v>
      </c>
      <c r="D43" s="84">
        <v>23355.61</v>
      </c>
      <c r="E43" s="84">
        <f t="shared" ref="E43" si="6">C43-D43</f>
        <v>1797.7599999999984</v>
      </c>
      <c r="F43" s="84"/>
    </row>
    <row r="44" spans="1:6" customFormat="1" ht="14.4" x14ac:dyDescent="0.3">
      <c r="A44" s="79"/>
      <c r="B44" s="92"/>
      <c r="C44" s="86"/>
      <c r="D44" s="86"/>
      <c r="E44" s="86"/>
      <c r="F44" s="86"/>
    </row>
    <row r="45" spans="1:6" x14ac:dyDescent="0.2">
      <c r="A45" s="69"/>
      <c r="B45" s="70" t="s">
        <v>70</v>
      </c>
      <c r="C45" s="78">
        <f>SUM(C46:C47)</f>
        <v>10901.68</v>
      </c>
      <c r="D45" s="78">
        <f t="shared" ref="D45:E45" si="7">SUM(D46:D47)</f>
        <v>10213.41</v>
      </c>
      <c r="E45" s="78">
        <f t="shared" si="7"/>
        <v>0</v>
      </c>
      <c r="F45" s="78">
        <f>SUM(F46:F47)</f>
        <v>688.27000000000044</v>
      </c>
    </row>
    <row r="46" spans="1:6" customFormat="1" ht="14.4" x14ac:dyDescent="0.3">
      <c r="A46" s="87">
        <v>2022</v>
      </c>
      <c r="B46" s="80" t="s">
        <v>142</v>
      </c>
      <c r="C46" s="81">
        <v>286.5</v>
      </c>
      <c r="D46" s="81">
        <v>150</v>
      </c>
      <c r="E46" s="81">
        <v>0</v>
      </c>
      <c r="F46" s="81">
        <v>136.5</v>
      </c>
    </row>
    <row r="47" spans="1:6" customFormat="1" ht="14.4" x14ac:dyDescent="0.3">
      <c r="A47" s="79">
        <v>2023</v>
      </c>
      <c r="B47" s="80" t="s">
        <v>143</v>
      </c>
      <c r="C47" s="81">
        <v>10615.18</v>
      </c>
      <c r="D47" s="81">
        <v>10063.41</v>
      </c>
      <c r="E47" s="81">
        <v>0</v>
      </c>
      <c r="F47" s="81">
        <v>551.77000000000044</v>
      </c>
    </row>
    <row r="48" spans="1:6" customFormat="1" ht="14.4" x14ac:dyDescent="0.3">
      <c r="A48" s="79"/>
      <c r="B48" s="83" t="s">
        <v>122</v>
      </c>
      <c r="C48" s="84">
        <v>10115.18</v>
      </c>
      <c r="D48" s="84">
        <v>10063.41</v>
      </c>
      <c r="E48" s="84">
        <f t="shared" ref="E48" si="8">C48-D48</f>
        <v>51.770000000000437</v>
      </c>
      <c r="F48" s="84"/>
    </row>
    <row r="49" spans="1:6" customFormat="1" ht="14.4" x14ac:dyDescent="0.3">
      <c r="A49" s="79"/>
      <c r="B49" s="85"/>
      <c r="C49" s="86"/>
      <c r="D49" s="86"/>
      <c r="E49" s="86"/>
      <c r="F49" s="86"/>
    </row>
    <row r="50" spans="1:6" x14ac:dyDescent="0.2">
      <c r="A50" s="69"/>
      <c r="B50" s="70" t="s">
        <v>84</v>
      </c>
      <c r="C50" s="78">
        <f>SUM(C51:C56)</f>
        <v>115830.3</v>
      </c>
      <c r="D50" s="78">
        <f t="shared" ref="D50:F50" si="9">SUM(D51:D56)</f>
        <v>97789.940363636342</v>
      </c>
      <c r="E50" s="78">
        <f t="shared" si="9"/>
        <v>18040.359636363657</v>
      </c>
      <c r="F50" s="78">
        <f t="shared" si="9"/>
        <v>0</v>
      </c>
    </row>
    <row r="51" spans="1:6" x14ac:dyDescent="0.2">
      <c r="A51" s="87">
        <v>2021</v>
      </c>
      <c r="B51" s="80" t="s">
        <v>144</v>
      </c>
      <c r="C51" s="81">
        <v>2787.35</v>
      </c>
      <c r="D51" s="81">
        <v>2787.35</v>
      </c>
      <c r="E51" s="81">
        <f t="shared" ref="E51:E61" si="10">C51-D51</f>
        <v>0</v>
      </c>
      <c r="F51" s="81">
        <v>0</v>
      </c>
    </row>
    <row r="52" spans="1:6" customFormat="1" ht="14.4" x14ac:dyDescent="0.3">
      <c r="A52" s="87">
        <v>2022</v>
      </c>
      <c r="B52" s="88" t="s">
        <v>145</v>
      </c>
      <c r="C52" s="81">
        <v>4200</v>
      </c>
      <c r="D52" s="81">
        <v>4200</v>
      </c>
      <c r="E52" s="81">
        <f t="shared" si="10"/>
        <v>0</v>
      </c>
      <c r="F52" s="81">
        <v>0</v>
      </c>
    </row>
    <row r="53" spans="1:6" customFormat="1" ht="14.4" x14ac:dyDescent="0.3">
      <c r="A53" s="87">
        <v>2022</v>
      </c>
      <c r="B53" s="94" t="s">
        <v>146</v>
      </c>
      <c r="C53" s="81">
        <v>18725.909999999996</v>
      </c>
      <c r="D53" s="81">
        <v>18725.909999999996</v>
      </c>
      <c r="E53" s="81">
        <f t="shared" si="10"/>
        <v>0</v>
      </c>
      <c r="F53" s="81">
        <v>0</v>
      </c>
    </row>
    <row r="54" spans="1:6" customFormat="1" ht="14.4" x14ac:dyDescent="0.3">
      <c r="A54" s="87">
        <v>2023</v>
      </c>
      <c r="B54" s="80" t="s">
        <v>147</v>
      </c>
      <c r="C54" s="81">
        <v>35390.300000000003</v>
      </c>
      <c r="D54" s="81">
        <v>35390.300000000003</v>
      </c>
      <c r="E54" s="81">
        <f t="shared" si="10"/>
        <v>0</v>
      </c>
      <c r="F54" s="81">
        <v>0</v>
      </c>
    </row>
    <row r="55" spans="1:6" customFormat="1" ht="14.4" x14ac:dyDescent="0.3">
      <c r="A55" s="87">
        <v>2023</v>
      </c>
      <c r="B55" s="80" t="s">
        <v>148</v>
      </c>
      <c r="C55" s="81">
        <v>38994.54</v>
      </c>
      <c r="D55" s="81">
        <v>28556.930363636344</v>
      </c>
      <c r="E55" s="81">
        <f t="shared" si="10"/>
        <v>10437.609636363657</v>
      </c>
      <c r="F55" s="81">
        <v>0</v>
      </c>
    </row>
    <row r="56" spans="1:6" customFormat="1" ht="14.4" x14ac:dyDescent="0.3">
      <c r="A56" s="87">
        <v>2023</v>
      </c>
      <c r="B56" s="80" t="s">
        <v>149</v>
      </c>
      <c r="C56" s="81">
        <v>15732.2</v>
      </c>
      <c r="D56" s="81">
        <v>8129.45</v>
      </c>
      <c r="E56" s="81">
        <f t="shared" si="10"/>
        <v>7602.7500000000009</v>
      </c>
      <c r="F56" s="81">
        <v>0</v>
      </c>
    </row>
    <row r="57" spans="1:6" customFormat="1" ht="14.4" x14ac:dyDescent="0.3">
      <c r="A57" s="79"/>
      <c r="B57" s="83" t="s">
        <v>150</v>
      </c>
      <c r="C57" s="84">
        <v>32117.040000000001</v>
      </c>
      <c r="D57" s="84">
        <v>14682.779999999999</v>
      </c>
      <c r="E57" s="84">
        <f t="shared" si="10"/>
        <v>17434.260000000002</v>
      </c>
      <c r="F57" s="84"/>
    </row>
    <row r="58" spans="1:6" customFormat="1" ht="14.4" x14ac:dyDescent="0.3">
      <c r="A58" s="79"/>
      <c r="B58" s="85"/>
      <c r="C58" s="86"/>
      <c r="D58" s="86"/>
      <c r="E58" s="86"/>
      <c r="F58" s="86"/>
    </row>
    <row r="59" spans="1:6" x14ac:dyDescent="0.2">
      <c r="A59" s="69"/>
      <c r="B59" s="70" t="s">
        <v>151</v>
      </c>
      <c r="C59" s="78">
        <f>SUM(C60:C61)</f>
        <v>163830.57999999999</v>
      </c>
      <c r="D59" s="78">
        <f t="shared" ref="D59:E59" si="11">SUM(D60:D61)</f>
        <v>162491.19999999998</v>
      </c>
      <c r="E59" s="78">
        <f t="shared" si="11"/>
        <v>1339.3800000000047</v>
      </c>
      <c r="F59" s="78">
        <f>SUM(F60:F64)</f>
        <v>115820.81</v>
      </c>
    </row>
    <row r="60" spans="1:6" customFormat="1" ht="14.4" x14ac:dyDescent="0.3">
      <c r="A60" s="72">
        <v>2022</v>
      </c>
      <c r="B60" s="80" t="s">
        <v>151</v>
      </c>
      <c r="C60" s="81">
        <v>204.93</v>
      </c>
      <c r="D60" s="82">
        <v>204.93</v>
      </c>
      <c r="E60" s="81">
        <f t="shared" si="10"/>
        <v>0</v>
      </c>
      <c r="F60" s="81"/>
    </row>
    <row r="61" spans="1:6" customFormat="1" ht="14.4" x14ac:dyDescent="0.3">
      <c r="A61" s="72">
        <v>2023</v>
      </c>
      <c r="B61" s="80" t="s">
        <v>152</v>
      </c>
      <c r="C61" s="95">
        <v>163625.65</v>
      </c>
      <c r="D61" s="82">
        <v>162286.26999999999</v>
      </c>
      <c r="E61" s="81">
        <f t="shared" si="10"/>
        <v>1339.3800000000047</v>
      </c>
      <c r="F61" s="81"/>
    </row>
    <row r="62" spans="1:6" customFormat="1" ht="14.4" x14ac:dyDescent="0.3">
      <c r="A62" s="72">
        <v>2022</v>
      </c>
      <c r="B62" s="80" t="s">
        <v>153</v>
      </c>
      <c r="C62" s="81"/>
      <c r="D62" s="82"/>
      <c r="E62" s="81"/>
      <c r="F62" s="81">
        <v>7536.2000000000007</v>
      </c>
    </row>
    <row r="63" spans="1:6" customFormat="1" ht="14.4" x14ac:dyDescent="0.3">
      <c r="A63" s="72">
        <v>2023</v>
      </c>
      <c r="B63" s="80" t="s">
        <v>153</v>
      </c>
      <c r="C63" s="81"/>
      <c r="D63" s="82"/>
      <c r="E63" s="81"/>
      <c r="F63" s="81">
        <v>3996.28</v>
      </c>
    </row>
    <row r="64" spans="1:6" customFormat="1" ht="14.4" x14ac:dyDescent="0.3">
      <c r="A64" s="72"/>
      <c r="B64" s="80" t="s">
        <v>154</v>
      </c>
      <c r="C64" s="81"/>
      <c r="D64" s="82"/>
      <c r="E64" s="81"/>
      <c r="F64" s="81">
        <v>104288.33</v>
      </c>
    </row>
    <row r="65" spans="1:6" customFormat="1" ht="14.4" x14ac:dyDescent="0.3">
      <c r="A65" s="72"/>
      <c r="B65" s="83" t="s">
        <v>155</v>
      </c>
      <c r="C65" s="84">
        <v>69532.55</v>
      </c>
      <c r="D65" s="96">
        <v>75283.08</v>
      </c>
      <c r="E65" s="84">
        <f t="shared" ref="E65" si="12">C65-D65</f>
        <v>-5750.5299999999988</v>
      </c>
      <c r="F65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B1</vt:lpstr>
      <vt:lpstr>Stato d'avanzamento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2024-03-22T09:53:38Z</dcterms:created>
  <dcterms:modified xsi:type="dcterms:W3CDTF">2024-04-12T16:50:46Z</dcterms:modified>
</cp:coreProperties>
</file>