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Csv\- 2024\Bilancio consuntivo\Verso la fine\Per Assemblea\"/>
    </mc:Choice>
  </mc:AlternateContent>
  <xr:revisionPtr revIDLastSave="0" documentId="8_{E79E3B5A-F20F-4FB3-9391-4CAE0250B393}" xr6:coauthVersionLast="47" xr6:coauthVersionMax="47" xr10:uidLastSave="{00000000-0000-0000-0000-000000000000}"/>
  <bookViews>
    <workbookView xWindow="-108" yWindow="-108" windowWidth="23256" windowHeight="12456" xr2:uid="{A1B52FCB-55E1-4452-B999-2DCDB86C147D}"/>
  </bookViews>
  <sheets>
    <sheet name="Riclassificato A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3" l="1"/>
  <c r="E92" i="3"/>
  <c r="E93" i="3"/>
  <c r="E88" i="3"/>
  <c r="E87" i="3"/>
  <c r="E86" i="3"/>
  <c r="E56" i="3"/>
  <c r="E55" i="3"/>
  <c r="E54" i="3"/>
  <c r="E53" i="3"/>
  <c r="E52" i="3"/>
  <c r="E51" i="3"/>
  <c r="E50" i="3"/>
  <c r="E12" i="3"/>
  <c r="E5" i="3"/>
  <c r="F11" i="3"/>
  <c r="F22" i="3" s="1"/>
  <c r="D39" i="3"/>
  <c r="D33" i="3"/>
  <c r="C22" i="3"/>
  <c r="F93" i="3"/>
  <c r="B93" i="3"/>
  <c r="D91" i="3"/>
  <c r="D90" i="3"/>
  <c r="D89" i="3"/>
  <c r="D86" i="3"/>
  <c r="F84" i="3"/>
  <c r="C84" i="3"/>
  <c r="B84" i="3"/>
  <c r="D83" i="3"/>
  <c r="D82" i="3"/>
  <c r="D81" i="3"/>
  <c r="D80" i="3"/>
  <c r="D79" i="3"/>
  <c r="D78" i="3"/>
  <c r="D76" i="3"/>
  <c r="C76" i="3"/>
  <c r="B76" i="3"/>
  <c r="C71" i="3"/>
  <c r="B71" i="3"/>
  <c r="D70" i="3"/>
  <c r="D69" i="3"/>
  <c r="D68" i="3"/>
  <c r="D67" i="3"/>
  <c r="D66" i="3"/>
  <c r="D65" i="3"/>
  <c r="D64" i="3"/>
  <c r="D63" i="3"/>
  <c r="F60" i="3"/>
  <c r="C60" i="3"/>
  <c r="B60" i="3"/>
  <c r="D58" i="3"/>
  <c r="D60" i="3" s="1"/>
  <c r="B56" i="3"/>
  <c r="F54" i="3"/>
  <c r="F53" i="3"/>
  <c r="F52" i="3"/>
  <c r="F51" i="3"/>
  <c r="F50" i="3"/>
  <c r="C56" i="3"/>
  <c r="F43" i="3"/>
  <c r="B43" i="3"/>
  <c r="C42" i="3"/>
  <c r="D42" i="3" s="1"/>
  <c r="C41" i="3"/>
  <c r="D41" i="3" s="1"/>
  <c r="F39" i="3"/>
  <c r="B39" i="3"/>
  <c r="D36" i="3"/>
  <c r="C35" i="3"/>
  <c r="C39" i="3" s="1"/>
  <c r="B33" i="3"/>
  <c r="C32" i="3"/>
  <c r="C33" i="3" s="1"/>
  <c r="C31" i="3"/>
  <c r="B31" i="3"/>
  <c r="D21" i="3"/>
  <c r="D20" i="3"/>
  <c r="D19" i="3"/>
  <c r="D18" i="3"/>
  <c r="D17" i="3"/>
  <c r="D16" i="3"/>
  <c r="D15" i="3"/>
  <c r="D14" i="3"/>
  <c r="D13" i="3"/>
  <c r="C11" i="3"/>
  <c r="B11" i="3"/>
  <c r="B22" i="3" s="1"/>
  <c r="E22" i="3" s="1"/>
  <c r="D10" i="3"/>
  <c r="D9" i="3"/>
  <c r="D8" i="3"/>
  <c r="D7" i="3"/>
  <c r="D6" i="3"/>
  <c r="D5" i="3"/>
  <c r="E11" i="3" l="1"/>
  <c r="B44" i="3"/>
  <c r="E44" i="3" s="1"/>
  <c r="B61" i="3"/>
  <c r="D84" i="3"/>
  <c r="D43" i="3"/>
  <c r="D71" i="3"/>
  <c r="C43" i="3"/>
  <c r="F44" i="3"/>
  <c r="F56" i="3"/>
  <c r="F61" i="3" s="1"/>
  <c r="F94" i="3" s="1"/>
  <c r="D11" i="3"/>
  <c r="D22" i="3" s="1"/>
  <c r="C61" i="3"/>
  <c r="D52" i="3"/>
  <c r="D54" i="3"/>
  <c r="C93" i="3"/>
  <c r="D50" i="3"/>
  <c r="D87" i="3"/>
  <c r="D12" i="3"/>
  <c r="D51" i="3"/>
  <c r="D53" i="3"/>
  <c r="D55" i="3"/>
  <c r="D88" i="3"/>
  <c r="D92" i="3"/>
  <c r="B94" i="3" l="1"/>
  <c r="E61" i="3"/>
  <c r="F96" i="3"/>
  <c r="D93" i="3"/>
  <c r="D44" i="3"/>
  <c r="D56" i="3"/>
  <c r="D61" i="3" s="1"/>
  <c r="D94" i="3" s="1"/>
  <c r="C44" i="3"/>
  <c r="C94" i="3"/>
  <c r="E94" i="3" l="1"/>
  <c r="B96" i="3"/>
  <c r="E96" i="3" s="1"/>
  <c r="D96" i="3"/>
  <c r="C96" i="3"/>
</calcChain>
</file>

<file path=xl/sharedStrings.xml><?xml version="1.0" encoding="utf-8"?>
<sst xmlns="http://schemas.openxmlformats.org/spreadsheetml/2006/main" count="139" uniqueCount="85">
  <si>
    <t xml:space="preserve">4) Da altri beni patrimoniali </t>
  </si>
  <si>
    <t>Schema Riclassificato A</t>
  </si>
  <si>
    <t xml:space="preserve"> </t>
  </si>
  <si>
    <t xml:space="preserve">PROVENTI E RICAVI </t>
  </si>
  <si>
    <t>Budget Anno 2023</t>
  </si>
  <si>
    <t>Consuntivo Anno 2023</t>
  </si>
  <si>
    <t>Differenza</t>
  </si>
  <si>
    <t>%</t>
  </si>
  <si>
    <t>Consuntivo Anno 2022</t>
  </si>
  <si>
    <t xml:space="preserve">A) Ricavi, rendite e proventi da attività di interesse generale </t>
  </si>
  <si>
    <t xml:space="preserve">1) Proventi da quote associative e apporti dei fondatori </t>
  </si>
  <si>
    <t xml:space="preserve">2) Proventi dagli associati per attività mutuali </t>
  </si>
  <si>
    <t xml:space="preserve">3) Ricavi per prestazioni e cessioni ad associati e fondatori </t>
  </si>
  <si>
    <t xml:space="preserve">4) Erogazioni liberali </t>
  </si>
  <si>
    <t xml:space="preserve">5) Proventi del 5 per mille </t>
  </si>
  <si>
    <t xml:space="preserve">6) Contributi da soggetti privati </t>
  </si>
  <si>
    <t xml:space="preserve">6.1 - Contributi FUN (Art. 62 D.Lgs. N. 117/2017) </t>
  </si>
  <si>
    <t xml:space="preserve">6.1.1) Attribuzione annuale </t>
  </si>
  <si>
    <t xml:space="preserve">6.1.2) Residui liberi da esercizi precedenti </t>
  </si>
  <si>
    <t xml:space="preserve">6.1.3) Residui vincolati da esercizi precedenti </t>
  </si>
  <si>
    <t xml:space="preserve">6.1.4) Rettifiche da residui vincolati </t>
  </si>
  <si>
    <t>6.2 - Altri contributi da soggetti privati  (Progetti vari)</t>
  </si>
  <si>
    <t xml:space="preserve">7) Ricavi per prestazioni e cessioni a terzi </t>
  </si>
  <si>
    <t xml:space="preserve">8) Contributi da enti pubblici </t>
  </si>
  <si>
    <t xml:space="preserve">9) Proventi da contratti con enti pubblici </t>
  </si>
  <si>
    <t xml:space="preserve">10) Altri ricavi, rendite e proventi </t>
  </si>
  <si>
    <t xml:space="preserve">11) Rimanenze finali </t>
  </si>
  <si>
    <t xml:space="preserve">Totale A) </t>
  </si>
  <si>
    <t xml:space="preserve">B) Ricavi, rendite e proventi da attività diverse </t>
  </si>
  <si>
    <t xml:space="preserve">1) Ricavi per prestazioni e cessioni ad associati e fondatori </t>
  </si>
  <si>
    <t xml:space="preserve">2) Contributi da soggetti privati </t>
  </si>
  <si>
    <t xml:space="preserve">3) Ricavi per prestazioni e cessioni a terzi </t>
  </si>
  <si>
    <t xml:space="preserve">4) Contributi da enti pubblici </t>
  </si>
  <si>
    <t xml:space="preserve">5) Proventi da contratti con enti pubblici </t>
  </si>
  <si>
    <t xml:space="preserve">6) Altri ricavi, rendite e proventi </t>
  </si>
  <si>
    <t xml:space="preserve">7) Rimanenze finali </t>
  </si>
  <si>
    <t xml:space="preserve">Totale B) </t>
  </si>
  <si>
    <t xml:space="preserve">C) Ricavi, rendite e proventi da attività di raccolta fondi </t>
  </si>
  <si>
    <t xml:space="preserve">Totale C) </t>
  </si>
  <si>
    <t xml:space="preserve">D) Ricavi, rendite e proventi da attività finanziarie e patrimoniali </t>
  </si>
  <si>
    <t xml:space="preserve">1) Da rapporti bancari </t>
  </si>
  <si>
    <t xml:space="preserve">2) Da altri investimenti finanziari </t>
  </si>
  <si>
    <t xml:space="preserve">3) Da patrimonio edilizio </t>
  </si>
  <si>
    <t xml:space="preserve">Totale D) </t>
  </si>
  <si>
    <t xml:space="preserve">E) Proventi di Supporto generale </t>
  </si>
  <si>
    <t xml:space="preserve">1) Proventi da distacco del personale </t>
  </si>
  <si>
    <t xml:space="preserve">2) Altri proventi di supporto generale </t>
  </si>
  <si>
    <t xml:space="preserve">Totale E) </t>
  </si>
  <si>
    <t xml:space="preserve">TOTALE PROVENTI E RICAVI </t>
  </si>
  <si>
    <t xml:space="preserve">ONERI E COSTI </t>
  </si>
  <si>
    <t xml:space="preserve">A) Costi e oneri da attività di interesse generale </t>
  </si>
  <si>
    <t xml:space="preserve">1) Oneri da Funzioni CSV </t>
  </si>
  <si>
    <t xml:space="preserve">1.1) Promozione, Orientamento e Animazione </t>
  </si>
  <si>
    <t xml:space="preserve">1.2) Consulenza, assistenza e accompagnamento </t>
  </si>
  <si>
    <t xml:space="preserve">1.3) Formazione </t>
  </si>
  <si>
    <t xml:space="preserve">1.4) Informazione e comunicazione </t>
  </si>
  <si>
    <t xml:space="preserve">1.5) Ricerca e Documentazione </t>
  </si>
  <si>
    <t xml:space="preserve">1.6) Supporto Tecnico-Logistico </t>
  </si>
  <si>
    <t xml:space="preserve">Totale 1) Oneri da funzioni CSV </t>
  </si>
  <si>
    <t xml:space="preserve">2) Oneri da Altre attività di interesse generale </t>
  </si>
  <si>
    <t>Attività di beneficenza-sostegno popolazione Ischia</t>
  </si>
  <si>
    <t xml:space="preserve">Totale 2) Oneri da Altre attività di interesse generale </t>
  </si>
  <si>
    <t xml:space="preserve">B) Costi e oneri da attività diverse </t>
  </si>
  <si>
    <t xml:space="preserve">1) Materie prime, sussidiarie, di consumo e di merci </t>
  </si>
  <si>
    <t xml:space="preserve">2) Servizi </t>
  </si>
  <si>
    <t xml:space="preserve">3) Godimento beni di terzi </t>
  </si>
  <si>
    <t xml:space="preserve">4) Personale </t>
  </si>
  <si>
    <t xml:space="preserve">5) Ammortamenti </t>
  </si>
  <si>
    <t xml:space="preserve">6) Accantonamenti per rischi ed oneri </t>
  </si>
  <si>
    <t xml:space="preserve">7) Oneri diversi di gestione </t>
  </si>
  <si>
    <t xml:space="preserve">8) Rimanenze iniziali </t>
  </si>
  <si>
    <t xml:space="preserve">C) Costi e oneri da attività di raccolta fondi </t>
  </si>
  <si>
    <t xml:space="preserve">1) Oneri per raccolte fondi abituali </t>
  </si>
  <si>
    <t xml:space="preserve">2) Oneri per raccolte fondi occasionali </t>
  </si>
  <si>
    <t xml:space="preserve">3) Altri oneri </t>
  </si>
  <si>
    <t xml:space="preserve">D) Costi e oneri da attività finanziarie e patrimoniali </t>
  </si>
  <si>
    <t xml:space="preserve">1) Su rapporti bancari </t>
  </si>
  <si>
    <t xml:space="preserve">2) Su prestiti </t>
  </si>
  <si>
    <t xml:space="preserve">5) Accantonamenti per rischi ed oneri </t>
  </si>
  <si>
    <t xml:space="preserve">6) Altri oneri </t>
  </si>
  <si>
    <t xml:space="preserve">E) Costi e oneri di supporto generale </t>
  </si>
  <si>
    <t>5) Acquisti beni in c/capitale</t>
  </si>
  <si>
    <t xml:space="preserve">7) Altri oneri </t>
  </si>
  <si>
    <t xml:space="preserve">TOTALE ONERI E COSTI </t>
  </si>
  <si>
    <t xml:space="preserve">RISULTATO GESTIONALE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</si>
</sst>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rgb="FF000000"/>
      <name val="Times New Roman"/>
      <family val="1"/>
    </font>
    <font>
      <sz val="10"/>
      <color rgb="FF000000"/>
      <name val="Verdana"/>
      <family val="2"/>
    </font>
    <font>
      <i/>
      <sz val="10"/>
      <color rgb="FF000000"/>
      <name val="Verdana"/>
      <family val="2"/>
    </font>
    <font>
      <b/>
      <sz val="10"/>
      <color rgb="FFFF0000"/>
      <name val="Verdana"/>
      <family val="2"/>
    </font>
    <font>
      <b/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i/>
      <sz val="10"/>
      <color rgb="FF000000"/>
      <name val="Verdana"/>
      <family val="2"/>
    </font>
    <font>
      <sz val="10"/>
      <color rgb="FFFFFFFF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1F5F"/>
        <bgColor indexed="64"/>
      </patternFill>
    </fill>
    <fill>
      <patternFill patternType="solid">
        <fgColor rgb="FFD9E0F1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1" fillId="0" borderId="0"/>
    <xf numFmtId="0" fontId="4" fillId="0" borderId="0"/>
  </cellStyleXfs>
  <cellXfs count="59">
    <xf numFmtId="0" fontId="0" fillId="0" borderId="0" xfId="0"/>
    <xf numFmtId="0" fontId="3" fillId="0" borderId="0" xfId="0" applyFont="1"/>
    <xf numFmtId="0" fontId="8" fillId="0" borderId="0" xfId="0" applyFont="1" applyAlignment="1">
      <alignment horizontal="left" vertical="center"/>
    </xf>
    <xf numFmtId="4" fontId="3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justify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4" fontId="5" fillId="4" borderId="4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2"/>
    </xf>
    <xf numFmtId="4" fontId="5" fillId="0" borderId="4" xfId="1" applyNumberFormat="1" applyFont="1" applyBorder="1" applyAlignment="1">
      <alignment horizontal="right" vertical="center" wrapText="1"/>
    </xf>
    <xf numFmtId="9" fontId="5" fillId="0" borderId="4" xfId="2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 indent="4"/>
    </xf>
    <xf numFmtId="4" fontId="8" fillId="0" borderId="4" xfId="1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6"/>
    </xf>
    <xf numFmtId="4" fontId="5" fillId="0" borderId="4" xfId="1" applyNumberFormat="1" applyFont="1" applyFill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 indent="4"/>
    </xf>
    <xf numFmtId="0" fontId="10" fillId="0" borderId="3" xfId="0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4" fontId="5" fillId="4" borderId="4" xfId="1" applyNumberFormat="1" applyFont="1" applyFill="1" applyBorder="1" applyAlignment="1">
      <alignment horizontal="right" vertical="center" wrapText="1"/>
    </xf>
    <xf numFmtId="4" fontId="5" fillId="0" borderId="4" xfId="1" applyNumberFormat="1" applyFont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 indent="2"/>
    </xf>
    <xf numFmtId="4" fontId="5" fillId="0" borderId="4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5"/>
    </xf>
    <xf numFmtId="4" fontId="5" fillId="0" borderId="4" xfId="1" applyNumberFormat="1" applyFont="1" applyBorder="1" applyAlignment="1">
      <alignment horizontal="left" vertical="center" wrapText="1"/>
    </xf>
    <xf numFmtId="43" fontId="5" fillId="0" borderId="4" xfId="1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0" fontId="5" fillId="0" borderId="0" xfId="0" applyFont="1"/>
    <xf numFmtId="4" fontId="8" fillId="0" borderId="4" xfId="0" applyNumberFormat="1" applyFont="1" applyBorder="1" applyAlignment="1">
      <alignment horizontal="right" vertical="center" wrapText="1"/>
    </xf>
    <xf numFmtId="43" fontId="5" fillId="0" borderId="4" xfId="1" applyFont="1" applyBorder="1" applyAlignment="1">
      <alignment horizontal="right" vertical="center" wrapText="1"/>
    </xf>
    <xf numFmtId="43" fontId="8" fillId="0" borderId="4" xfId="1" applyFont="1" applyBorder="1" applyAlignment="1">
      <alignment horizontal="right" vertical="center" wrapText="1"/>
    </xf>
    <xf numFmtId="43" fontId="5" fillId="4" borderId="4" xfId="1" applyFont="1" applyFill="1" applyBorder="1" applyAlignment="1">
      <alignment horizontal="left" vertical="center" wrapText="1"/>
    </xf>
    <xf numFmtId="43" fontId="5" fillId="0" borderId="4" xfId="1" applyFont="1" applyBorder="1" applyAlignment="1">
      <alignment vertical="center" wrapText="1"/>
    </xf>
    <xf numFmtId="43" fontId="5" fillId="4" borderId="4" xfId="1" applyFont="1" applyFill="1" applyBorder="1" applyAlignment="1">
      <alignment horizontal="right" vertical="center" wrapText="1"/>
    </xf>
    <xf numFmtId="43" fontId="11" fillId="3" borderId="4" xfId="1" applyFont="1" applyFill="1" applyBorder="1" applyAlignment="1">
      <alignment horizontal="left" vertical="center" wrapText="1"/>
    </xf>
    <xf numFmtId="43" fontId="3" fillId="0" borderId="0" xfId="1" applyFont="1"/>
    <xf numFmtId="43" fontId="9" fillId="3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right" vertical="center" wrapText="1"/>
    </xf>
    <xf numFmtId="43" fontId="7" fillId="2" borderId="4" xfId="1" applyFont="1" applyFill="1" applyBorder="1" applyAlignment="1">
      <alignment horizontal="left" vertical="center" wrapText="1"/>
    </xf>
    <xf numFmtId="43" fontId="7" fillId="2" borderId="4" xfId="1" applyFont="1" applyFill="1" applyBorder="1" applyAlignment="1">
      <alignment horizontal="right" vertical="center" wrapText="1"/>
    </xf>
    <xf numFmtId="9" fontId="5" fillId="4" borderId="4" xfId="2" applyFont="1" applyFill="1" applyBorder="1" applyAlignment="1">
      <alignment horizontal="left" vertical="center" wrapText="1"/>
    </xf>
    <xf numFmtId="9" fontId="8" fillId="0" borderId="4" xfId="2" applyFont="1" applyBorder="1" applyAlignment="1">
      <alignment horizontal="right" vertical="center" wrapText="1"/>
    </xf>
    <xf numFmtId="9" fontId="5" fillId="0" borderId="4" xfId="2" applyFont="1" applyBorder="1" applyAlignment="1">
      <alignment vertical="center" wrapText="1"/>
    </xf>
    <xf numFmtId="9" fontId="5" fillId="4" borderId="4" xfId="2" applyFont="1" applyFill="1" applyBorder="1" applyAlignment="1">
      <alignment horizontal="right" vertical="center" wrapText="1"/>
    </xf>
    <xf numFmtId="9" fontId="11" fillId="3" borderId="4" xfId="2" applyFont="1" applyFill="1" applyBorder="1" applyAlignment="1">
      <alignment horizontal="right" vertical="center" wrapText="1"/>
    </xf>
    <xf numFmtId="9" fontId="3" fillId="0" borderId="0" xfId="2" applyFont="1"/>
    <xf numFmtId="9" fontId="9" fillId="3" borderId="2" xfId="2" applyFont="1" applyFill="1" applyBorder="1" applyAlignment="1">
      <alignment horizontal="center" vertical="center" wrapText="1"/>
    </xf>
    <xf numFmtId="9" fontId="5" fillId="0" borderId="4" xfId="2" applyFont="1" applyBorder="1" applyAlignment="1">
      <alignment horizontal="left" vertical="center" wrapText="1"/>
    </xf>
    <xf numFmtId="9" fontId="7" fillId="2" borderId="4" xfId="2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</cellXfs>
  <cellStyles count="7">
    <cellStyle name="Migliaia" xfId="1" builtinId="3"/>
    <cellStyle name="Migliaia [0] 2" xfId="4" xr:uid="{956044B5-113F-429E-A81F-3083F8D63B8E}"/>
    <cellStyle name="Normale" xfId="0" builtinId="0"/>
    <cellStyle name="Normale 4 2" xfId="3" xr:uid="{D4747DEA-FDC7-466C-8DC1-2249DF7DADCB}"/>
    <cellStyle name="Normale 6" xfId="6" xr:uid="{46EA0EDD-7564-46D7-B023-6AE1C49A4F8F}"/>
    <cellStyle name="Normale 7" xfId="5" xr:uid="{BE10D867-8A33-4A5F-B1B1-124A5ABC0EC3}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C57C7-444C-4E6F-9352-C0A9545D7B0B}">
  <dimension ref="A1:F97"/>
  <sheetViews>
    <sheetView tabSelected="1" workbookViewId="0">
      <selection activeCell="E84" sqref="E84"/>
    </sheetView>
  </sheetViews>
  <sheetFormatPr defaultColWidth="41.33203125" defaultRowHeight="12.6" x14ac:dyDescent="0.2"/>
  <cols>
    <col min="1" max="1" width="68.33203125" style="1" bestFit="1" customWidth="1"/>
    <col min="2" max="2" width="24.33203125" style="3" bestFit="1" customWidth="1"/>
    <col min="3" max="3" width="17.33203125" style="3" bestFit="1" customWidth="1"/>
    <col min="4" max="4" width="21.5546875" style="3" bestFit="1" customWidth="1"/>
    <col min="5" max="5" width="13.33203125" style="1" customWidth="1"/>
    <col min="6" max="6" width="15.6640625" style="1" bestFit="1" customWidth="1"/>
    <col min="7" max="16384" width="41.33203125" style="1"/>
  </cols>
  <sheetData>
    <row r="1" spans="1:6" x14ac:dyDescent="0.2">
      <c r="A1" s="58" t="s">
        <v>1</v>
      </c>
      <c r="B1" s="58"/>
      <c r="C1" s="58"/>
      <c r="D1" s="58"/>
      <c r="E1" s="58"/>
      <c r="F1" s="58"/>
    </row>
    <row r="2" spans="1:6" x14ac:dyDescent="0.2">
      <c r="A2" s="2" t="s">
        <v>2</v>
      </c>
    </row>
    <row r="3" spans="1:6" ht="25.8" thickBot="1" x14ac:dyDescent="0.25">
      <c r="A3" s="4" t="s">
        <v>3</v>
      </c>
      <c r="B3" s="5" t="s">
        <v>4</v>
      </c>
      <c r="C3" s="6" t="s">
        <v>5</v>
      </c>
      <c r="D3" s="5" t="s">
        <v>6</v>
      </c>
      <c r="E3" s="55" t="s">
        <v>7</v>
      </c>
      <c r="F3" s="7" t="s">
        <v>8</v>
      </c>
    </row>
    <row r="4" spans="1:6" ht="13.2" thickBot="1" x14ac:dyDescent="0.25">
      <c r="A4" s="8" t="s">
        <v>9</v>
      </c>
      <c r="B4" s="9" t="s">
        <v>2</v>
      </c>
      <c r="C4" s="9" t="s">
        <v>2</v>
      </c>
      <c r="D4" s="9" t="s">
        <v>2</v>
      </c>
      <c r="E4" s="49"/>
      <c r="F4" s="10"/>
    </row>
    <row r="5" spans="1:6" ht="13.2" thickBot="1" x14ac:dyDescent="0.25">
      <c r="A5" s="11" t="s">
        <v>10</v>
      </c>
      <c r="B5" s="12">
        <v>4250</v>
      </c>
      <c r="C5" s="12">
        <v>5025</v>
      </c>
      <c r="D5" s="12">
        <f>C5-B5</f>
        <v>775</v>
      </c>
      <c r="E5" s="13">
        <f>C5/B5</f>
        <v>1.1823529411764706</v>
      </c>
      <c r="F5" s="38">
        <v>4180</v>
      </c>
    </row>
    <row r="6" spans="1:6" ht="13.2" thickBot="1" x14ac:dyDescent="0.25">
      <c r="A6" s="11" t="s">
        <v>11</v>
      </c>
      <c r="B6" s="12"/>
      <c r="C6" s="12"/>
      <c r="D6" s="12">
        <f t="shared" ref="D6:D21" si="0">C6-B6</f>
        <v>0</v>
      </c>
      <c r="E6" s="13"/>
      <c r="F6" s="38"/>
    </row>
    <row r="7" spans="1:6" ht="13.2" thickBot="1" x14ac:dyDescent="0.25">
      <c r="A7" s="11" t="s">
        <v>12</v>
      </c>
      <c r="B7" s="12"/>
      <c r="C7" s="12"/>
      <c r="D7" s="12">
        <f t="shared" si="0"/>
        <v>0</v>
      </c>
      <c r="E7" s="13"/>
      <c r="F7" s="38"/>
    </row>
    <row r="8" spans="1:6" ht="13.2" thickBot="1" x14ac:dyDescent="0.25">
      <c r="A8" s="11" t="s">
        <v>13</v>
      </c>
      <c r="B8" s="12">
        <v>0</v>
      </c>
      <c r="C8" s="12"/>
      <c r="D8" s="12">
        <f t="shared" si="0"/>
        <v>0</v>
      </c>
      <c r="E8" s="13"/>
      <c r="F8" s="38"/>
    </row>
    <row r="9" spans="1:6" ht="13.2" thickBot="1" x14ac:dyDescent="0.25">
      <c r="A9" s="11" t="s">
        <v>14</v>
      </c>
      <c r="B9" s="12">
        <v>0</v>
      </c>
      <c r="C9" s="12"/>
      <c r="D9" s="12">
        <f t="shared" si="0"/>
        <v>0</v>
      </c>
      <c r="E9" s="13"/>
      <c r="F9" s="38"/>
    </row>
    <row r="10" spans="1:6" ht="13.2" thickBot="1" x14ac:dyDescent="0.25">
      <c r="A10" s="11" t="s">
        <v>15</v>
      </c>
      <c r="B10" s="12">
        <v>0</v>
      </c>
      <c r="C10" s="12"/>
      <c r="D10" s="12">
        <f t="shared" si="0"/>
        <v>0</v>
      </c>
      <c r="E10" s="13"/>
      <c r="F10" s="38"/>
    </row>
    <row r="11" spans="1:6" ht="13.2" thickBot="1" x14ac:dyDescent="0.25">
      <c r="A11" s="14" t="s">
        <v>16</v>
      </c>
      <c r="B11" s="15">
        <f>SUM(B12:B15)</f>
        <v>599180.73</v>
      </c>
      <c r="C11" s="15">
        <f>SUM(C12:C15)</f>
        <v>577288.98636363645</v>
      </c>
      <c r="D11" s="15">
        <f t="shared" si="0"/>
        <v>-21891.743636363535</v>
      </c>
      <c r="E11" s="50">
        <f>C11/B11</f>
        <v>0.96346387235056186</v>
      </c>
      <c r="F11" s="39">
        <f>SUM(F12:F15)</f>
        <v>530874.57000000007</v>
      </c>
    </row>
    <row r="12" spans="1:6" ht="13.2" thickBot="1" x14ac:dyDescent="0.25">
      <c r="A12" s="16" t="s">
        <v>17</v>
      </c>
      <c r="B12" s="12">
        <v>599180.73</v>
      </c>
      <c r="C12" s="17">
        <v>599180.72636363644</v>
      </c>
      <c r="D12" s="12">
        <f t="shared" si="0"/>
        <v>-3.6363635445013642E-3</v>
      </c>
      <c r="E12" s="13">
        <f>C12/B12</f>
        <v>0.99999999393110728</v>
      </c>
      <c r="F12" s="38">
        <v>553700</v>
      </c>
    </row>
    <row r="13" spans="1:6" ht="13.2" thickBot="1" x14ac:dyDescent="0.25">
      <c r="A13" s="16" t="s">
        <v>18</v>
      </c>
      <c r="B13" s="17">
        <v>0</v>
      </c>
      <c r="C13" s="17">
        <v>0</v>
      </c>
      <c r="D13" s="12">
        <f t="shared" si="0"/>
        <v>0</v>
      </c>
      <c r="E13" s="13"/>
      <c r="F13" s="38">
        <v>1709.16</v>
      </c>
    </row>
    <row r="14" spans="1:6" ht="13.2" thickBot="1" x14ac:dyDescent="0.25">
      <c r="A14" s="16" t="s">
        <v>19</v>
      </c>
      <c r="B14" s="12"/>
      <c r="C14" s="17">
        <v>191331.39</v>
      </c>
      <c r="D14" s="12">
        <f t="shared" si="0"/>
        <v>191331.39</v>
      </c>
      <c r="E14" s="13"/>
      <c r="F14" s="38">
        <v>166796.41</v>
      </c>
    </row>
    <row r="15" spans="1:6" ht="13.2" thickBot="1" x14ac:dyDescent="0.25">
      <c r="A15" s="16" t="s">
        <v>20</v>
      </c>
      <c r="B15" s="18"/>
      <c r="C15" s="18">
        <v>-213223.13</v>
      </c>
      <c r="D15" s="12">
        <f t="shared" si="0"/>
        <v>-213223.13</v>
      </c>
      <c r="E15" s="13"/>
      <c r="F15" s="38">
        <v>-191331</v>
      </c>
    </row>
    <row r="16" spans="1:6" ht="13.2" thickBot="1" x14ac:dyDescent="0.25">
      <c r="A16" s="19" t="s">
        <v>21</v>
      </c>
      <c r="B16" s="12"/>
      <c r="C16" s="12"/>
      <c r="D16" s="12">
        <f t="shared" si="0"/>
        <v>0</v>
      </c>
      <c r="E16" s="13"/>
      <c r="F16" s="38"/>
    </row>
    <row r="17" spans="1:6" ht="13.2" thickBot="1" x14ac:dyDescent="0.25">
      <c r="A17" s="11" t="s">
        <v>22</v>
      </c>
      <c r="B17" s="12"/>
      <c r="C17" s="12"/>
      <c r="D17" s="12">
        <f t="shared" si="0"/>
        <v>0</v>
      </c>
      <c r="E17" s="13"/>
      <c r="F17" s="38"/>
    </row>
    <row r="18" spans="1:6" ht="13.2" thickBot="1" x14ac:dyDescent="0.25">
      <c r="A18" s="11" t="s">
        <v>23</v>
      </c>
      <c r="B18" s="12">
        <v>0</v>
      </c>
      <c r="C18" s="12">
        <v>0</v>
      </c>
      <c r="D18" s="12">
        <f t="shared" si="0"/>
        <v>0</v>
      </c>
      <c r="E18" s="13"/>
      <c r="F18" s="38">
        <v>4000</v>
      </c>
    </row>
    <row r="19" spans="1:6" ht="13.2" thickBot="1" x14ac:dyDescent="0.25">
      <c r="A19" s="11" t="s">
        <v>24</v>
      </c>
      <c r="B19" s="12"/>
      <c r="C19" s="12"/>
      <c r="D19" s="12">
        <f t="shared" si="0"/>
        <v>0</v>
      </c>
      <c r="E19" s="13"/>
      <c r="F19" s="38"/>
    </row>
    <row r="20" spans="1:6" ht="13.2" thickBot="1" x14ac:dyDescent="0.25">
      <c r="A20" s="11" t="s">
        <v>25</v>
      </c>
      <c r="B20" s="12"/>
      <c r="C20" s="12">
        <v>0</v>
      </c>
      <c r="D20" s="12">
        <f t="shared" si="0"/>
        <v>0</v>
      </c>
      <c r="E20" s="13"/>
      <c r="F20" s="38">
        <v>1171.3</v>
      </c>
    </row>
    <row r="21" spans="1:6" ht="13.2" thickBot="1" x14ac:dyDescent="0.25">
      <c r="A21" s="11" t="s">
        <v>26</v>
      </c>
      <c r="B21" s="18">
        <v>0</v>
      </c>
      <c r="C21" s="18">
        <v>0</v>
      </c>
      <c r="D21" s="12">
        <f t="shared" si="0"/>
        <v>0</v>
      </c>
      <c r="E21" s="13"/>
      <c r="F21" s="38"/>
    </row>
    <row r="22" spans="1:6" ht="13.2" thickBot="1" x14ac:dyDescent="0.25">
      <c r="A22" s="20" t="s">
        <v>27</v>
      </c>
      <c r="B22" s="15">
        <f>SUM(B5:B21)-B11</f>
        <v>603430.73</v>
      </c>
      <c r="C22" s="15">
        <f>C5+C11+C18+C20</f>
        <v>582313.98636363645</v>
      </c>
      <c r="D22" s="15">
        <f>SUM(D5:D21)-D11</f>
        <v>-21116.743636363535</v>
      </c>
      <c r="E22" s="50">
        <f>C22/B22</f>
        <v>0.96500552161742981</v>
      </c>
      <c r="F22" s="39">
        <f>SUM(F5:F21)-F11</f>
        <v>540225.86999999988</v>
      </c>
    </row>
    <row r="23" spans="1:6" ht="13.2" thickBot="1" x14ac:dyDescent="0.25">
      <c r="A23" s="8" t="s">
        <v>28</v>
      </c>
      <c r="B23" s="9" t="s">
        <v>2</v>
      </c>
      <c r="C23" s="9" t="s">
        <v>2</v>
      </c>
      <c r="D23" s="9" t="s">
        <v>2</v>
      </c>
      <c r="E23" s="49"/>
      <c r="F23" s="40"/>
    </row>
    <row r="24" spans="1:6" ht="13.2" thickBot="1" x14ac:dyDescent="0.25">
      <c r="A24" s="11" t="s">
        <v>29</v>
      </c>
      <c r="B24" s="21"/>
      <c r="C24" s="21">
        <v>0</v>
      </c>
      <c r="D24" s="21"/>
      <c r="E24" s="51"/>
      <c r="F24" s="41"/>
    </row>
    <row r="25" spans="1:6" ht="13.2" thickBot="1" x14ac:dyDescent="0.25">
      <c r="A25" s="11" t="s">
        <v>30</v>
      </c>
      <c r="B25" s="21"/>
      <c r="C25" s="21">
        <v>0</v>
      </c>
      <c r="D25" s="21"/>
      <c r="E25" s="51"/>
      <c r="F25" s="41"/>
    </row>
    <row r="26" spans="1:6" ht="13.2" thickBot="1" x14ac:dyDescent="0.25">
      <c r="A26" s="11" t="s">
        <v>31</v>
      </c>
      <c r="B26" s="21"/>
      <c r="C26" s="21">
        <v>0</v>
      </c>
      <c r="D26" s="21"/>
      <c r="E26" s="51"/>
      <c r="F26" s="41"/>
    </row>
    <row r="27" spans="1:6" ht="13.2" thickBot="1" x14ac:dyDescent="0.25">
      <c r="A27" s="11" t="s">
        <v>32</v>
      </c>
      <c r="B27" s="21"/>
      <c r="C27" s="21">
        <v>0</v>
      </c>
      <c r="D27" s="21"/>
      <c r="E27" s="51"/>
      <c r="F27" s="41"/>
    </row>
    <row r="28" spans="1:6" ht="13.2" thickBot="1" x14ac:dyDescent="0.25">
      <c r="A28" s="11" t="s">
        <v>33</v>
      </c>
      <c r="B28" s="21"/>
      <c r="C28" s="21">
        <v>0</v>
      </c>
      <c r="D28" s="21"/>
      <c r="E28" s="51"/>
      <c r="F28" s="41"/>
    </row>
    <row r="29" spans="1:6" ht="13.2" thickBot="1" x14ac:dyDescent="0.25">
      <c r="A29" s="11" t="s">
        <v>34</v>
      </c>
      <c r="B29" s="21"/>
      <c r="C29" s="21">
        <v>0</v>
      </c>
      <c r="D29" s="21"/>
      <c r="E29" s="51"/>
      <c r="F29" s="41"/>
    </row>
    <row r="30" spans="1:6" ht="13.2" thickBot="1" x14ac:dyDescent="0.25">
      <c r="A30" s="11" t="s">
        <v>35</v>
      </c>
      <c r="B30" s="21"/>
      <c r="C30" s="21">
        <v>0</v>
      </c>
      <c r="D30" s="21"/>
      <c r="E30" s="51"/>
      <c r="F30" s="41"/>
    </row>
    <row r="31" spans="1:6" ht="13.2" thickBot="1" x14ac:dyDescent="0.25">
      <c r="A31" s="20" t="s">
        <v>36</v>
      </c>
      <c r="B31" s="21">
        <f>SUM(B24:B30)</f>
        <v>0</v>
      </c>
      <c r="C31" s="21">
        <f>SUM(C24:C30)</f>
        <v>0</v>
      </c>
      <c r="D31" s="21"/>
      <c r="E31" s="51"/>
      <c r="F31" s="41"/>
    </row>
    <row r="32" spans="1:6" ht="13.2" thickBot="1" x14ac:dyDescent="0.25">
      <c r="A32" s="8" t="s">
        <v>37</v>
      </c>
      <c r="B32" s="22">
        <v>0</v>
      </c>
      <c r="C32" s="22">
        <f>10144</f>
        <v>10144</v>
      </c>
      <c r="D32" s="22">
        <v>0</v>
      </c>
      <c r="E32" s="52">
        <v>0</v>
      </c>
      <c r="F32" s="42">
        <v>0</v>
      </c>
    </row>
    <row r="33" spans="1:6" ht="13.2" thickBot="1" x14ac:dyDescent="0.25">
      <c r="A33" s="20" t="s">
        <v>38</v>
      </c>
      <c r="B33" s="18">
        <f>B32</f>
        <v>0</v>
      </c>
      <c r="C33" s="37">
        <f>C32</f>
        <v>10144</v>
      </c>
      <c r="D33" s="18">
        <f>C33-B33</f>
        <v>10144</v>
      </c>
      <c r="E33" s="13"/>
      <c r="F33" s="38"/>
    </row>
    <row r="34" spans="1:6" ht="25.8" thickBot="1" x14ac:dyDescent="0.25">
      <c r="A34" s="8" t="s">
        <v>39</v>
      </c>
      <c r="B34" s="9" t="s">
        <v>2</v>
      </c>
      <c r="C34" s="9" t="s">
        <v>2</v>
      </c>
      <c r="D34" s="9" t="s">
        <v>2</v>
      </c>
      <c r="E34" s="49"/>
      <c r="F34" s="40"/>
    </row>
    <row r="35" spans="1:6" ht="13.2" thickBot="1" x14ac:dyDescent="0.25">
      <c r="A35" s="11" t="s">
        <v>40</v>
      </c>
      <c r="B35" s="12"/>
      <c r="C35" s="12">
        <f>2098.1</f>
        <v>2098.1</v>
      </c>
      <c r="D35" s="12"/>
      <c r="E35" s="13"/>
      <c r="F35" s="38">
        <v>2748.69</v>
      </c>
    </row>
    <row r="36" spans="1:6" ht="13.2" thickBot="1" x14ac:dyDescent="0.25">
      <c r="A36" s="11" t="s">
        <v>41</v>
      </c>
      <c r="B36" s="12"/>
      <c r="C36" s="12"/>
      <c r="D36" s="12">
        <f t="shared" ref="D36" si="1">C36-B36</f>
        <v>0</v>
      </c>
      <c r="E36" s="13"/>
      <c r="F36" s="38"/>
    </row>
    <row r="37" spans="1:6" ht="13.2" thickBot="1" x14ac:dyDescent="0.25">
      <c r="A37" s="11" t="s">
        <v>42</v>
      </c>
      <c r="B37" s="12"/>
      <c r="C37" s="12"/>
      <c r="D37" s="18"/>
      <c r="E37" s="13"/>
      <c r="F37" s="38"/>
    </row>
    <row r="38" spans="1:6" ht="13.2" thickBot="1" x14ac:dyDescent="0.25">
      <c r="A38" s="11" t="s">
        <v>0</v>
      </c>
      <c r="B38" s="12"/>
      <c r="C38" s="12"/>
      <c r="D38" s="18"/>
      <c r="E38" s="13"/>
      <c r="F38" s="38"/>
    </row>
    <row r="39" spans="1:6" ht="13.2" thickBot="1" x14ac:dyDescent="0.25">
      <c r="A39" s="20" t="s">
        <v>43</v>
      </c>
      <c r="B39" s="15">
        <f>SUM(B35:B38)</f>
        <v>0</v>
      </c>
      <c r="C39" s="15">
        <f>SUM(C35:C38)</f>
        <v>2098.1</v>
      </c>
      <c r="D39" s="15">
        <f>C39-B39</f>
        <v>2098.1</v>
      </c>
      <c r="E39" s="50"/>
      <c r="F39" s="39">
        <f>SUM(F35:F38)</f>
        <v>2748.69</v>
      </c>
    </row>
    <row r="40" spans="1:6" ht="13.2" thickBot="1" x14ac:dyDescent="0.25">
      <c r="A40" s="8" t="s">
        <v>44</v>
      </c>
      <c r="B40" s="23"/>
      <c r="C40" s="22" t="s">
        <v>2</v>
      </c>
      <c r="D40" s="9" t="s">
        <v>2</v>
      </c>
      <c r="E40" s="49"/>
      <c r="F40" s="40"/>
    </row>
    <row r="41" spans="1:6" ht="13.2" thickBot="1" x14ac:dyDescent="0.25">
      <c r="A41" s="11" t="s">
        <v>45</v>
      </c>
      <c r="B41" s="21"/>
      <c r="C41" s="24">
        <f>3907.02</f>
        <v>3907.02</v>
      </c>
      <c r="D41" s="12">
        <f t="shared" ref="D41" si="2">C41-B41</f>
        <v>3907.02</v>
      </c>
      <c r="E41" s="13"/>
      <c r="F41" s="41">
        <v>5057.51</v>
      </c>
    </row>
    <row r="42" spans="1:6" ht="13.2" thickBot="1" x14ac:dyDescent="0.25">
      <c r="A42" s="11" t="s">
        <v>46</v>
      </c>
      <c r="B42" s="21"/>
      <c r="C42" s="24">
        <f>76.14+0.13+10.99+2</f>
        <v>89.259999999999991</v>
      </c>
      <c r="D42" s="12">
        <f>C42-B42</f>
        <v>89.259999999999991</v>
      </c>
      <c r="E42" s="13"/>
      <c r="F42" s="38">
        <v>0</v>
      </c>
    </row>
    <row r="43" spans="1:6" ht="13.2" thickBot="1" x14ac:dyDescent="0.25">
      <c r="A43" s="20" t="s">
        <v>47</v>
      </c>
      <c r="B43" s="15">
        <f>B41+B42</f>
        <v>0</v>
      </c>
      <c r="C43" s="15">
        <f>C41+C42</f>
        <v>3996.2799999999997</v>
      </c>
      <c r="D43" s="15">
        <f>D41+D42</f>
        <v>3996.2799999999997</v>
      </c>
      <c r="E43" s="50"/>
      <c r="F43" s="39">
        <f>F41+F42</f>
        <v>5057.51</v>
      </c>
    </row>
    <row r="44" spans="1:6" ht="13.2" thickBot="1" x14ac:dyDescent="0.25">
      <c r="A44" s="25" t="s">
        <v>48</v>
      </c>
      <c r="B44" s="26">
        <f>B22+B31+B33+B39+B43</f>
        <v>603430.73</v>
      </c>
      <c r="C44" s="26">
        <f>C22+C31+C33+C39+C43</f>
        <v>598552.36636363645</v>
      </c>
      <c r="D44" s="26">
        <f>D22+D31+D33+D39+D43</f>
        <v>-4878.3636363635351</v>
      </c>
      <c r="E44" s="53">
        <f>C44/B44</f>
        <v>0.99191561948400686</v>
      </c>
      <c r="F44" s="43">
        <f>F22+F31+F33+F39+F43</f>
        <v>548032.06999999983</v>
      </c>
    </row>
    <row r="45" spans="1:6" x14ac:dyDescent="0.2">
      <c r="A45" s="27" t="s">
        <v>2</v>
      </c>
      <c r="E45" s="54"/>
      <c r="F45" s="44"/>
    </row>
    <row r="46" spans="1:6" ht="13.2" thickBot="1" x14ac:dyDescent="0.25">
      <c r="A46" s="27" t="s">
        <v>2</v>
      </c>
      <c r="E46" s="54"/>
      <c r="F46" s="44"/>
    </row>
    <row r="47" spans="1:6" ht="25.8" thickBot="1" x14ac:dyDescent="0.25">
      <c r="A47" s="28" t="s">
        <v>49</v>
      </c>
      <c r="B47" s="5" t="s">
        <v>4</v>
      </c>
      <c r="C47" s="6" t="s">
        <v>5</v>
      </c>
      <c r="D47" s="5" t="s">
        <v>6</v>
      </c>
      <c r="E47" s="55" t="s">
        <v>7</v>
      </c>
      <c r="F47" s="45" t="s">
        <v>8</v>
      </c>
    </row>
    <row r="48" spans="1:6" ht="13.2" thickBot="1" x14ac:dyDescent="0.25">
      <c r="A48" s="8" t="s">
        <v>50</v>
      </c>
      <c r="B48" s="9" t="s">
        <v>2</v>
      </c>
      <c r="C48" s="9">
        <v>0</v>
      </c>
      <c r="D48" s="9" t="s">
        <v>2</v>
      </c>
      <c r="E48" s="49"/>
      <c r="F48" s="40"/>
    </row>
    <row r="49" spans="1:6" ht="13.2" thickBot="1" x14ac:dyDescent="0.25">
      <c r="A49" s="29" t="s">
        <v>51</v>
      </c>
      <c r="B49" s="30" t="s">
        <v>2</v>
      </c>
      <c r="C49" s="30" t="s">
        <v>2</v>
      </c>
      <c r="D49" s="30" t="s">
        <v>2</v>
      </c>
      <c r="E49" s="56"/>
      <c r="F49" s="33"/>
    </row>
    <row r="50" spans="1:6" ht="13.2" thickBot="1" x14ac:dyDescent="0.25">
      <c r="A50" s="31" t="s">
        <v>52</v>
      </c>
      <c r="B50" s="17">
        <v>213569.01</v>
      </c>
      <c r="C50" s="17">
        <v>173441.9</v>
      </c>
      <c r="D50" s="12">
        <f t="shared" ref="D50:D55" si="3">C50-B50</f>
        <v>-40127.110000000015</v>
      </c>
      <c r="E50" s="13">
        <f t="shared" ref="E50:E61" si="4">C50/B50</f>
        <v>0.81211173849614227</v>
      </c>
      <c r="F50" s="46">
        <f>38935.83+140755.86+11317.94</f>
        <v>191009.63</v>
      </c>
    </row>
    <row r="51" spans="1:6" ht="13.2" thickBot="1" x14ac:dyDescent="0.25">
      <c r="A51" s="31" t="s">
        <v>53</v>
      </c>
      <c r="B51" s="17">
        <v>30139.16</v>
      </c>
      <c r="C51" s="17">
        <v>26548.54</v>
      </c>
      <c r="D51" s="12">
        <f t="shared" si="3"/>
        <v>-3590.619999999999</v>
      </c>
      <c r="E51" s="13">
        <f t="shared" si="4"/>
        <v>0.88086529286151305</v>
      </c>
      <c r="F51" s="46">
        <f>31890.4</f>
        <v>31890.400000000001</v>
      </c>
    </row>
    <row r="52" spans="1:6" ht="13.2" thickBot="1" x14ac:dyDescent="0.25">
      <c r="A52" s="31" t="s">
        <v>54</v>
      </c>
      <c r="B52" s="17">
        <v>50961.32</v>
      </c>
      <c r="C52" s="17">
        <v>68197.509999999995</v>
      </c>
      <c r="D52" s="12">
        <f t="shared" si="3"/>
        <v>17236.189999999995</v>
      </c>
      <c r="E52" s="13">
        <f t="shared" si="4"/>
        <v>1.3382210272418373</v>
      </c>
      <c r="F52" s="46">
        <f>45290.33</f>
        <v>45290.33</v>
      </c>
    </row>
    <row r="53" spans="1:6" ht="13.2" thickBot="1" x14ac:dyDescent="0.25">
      <c r="A53" s="31" t="s">
        <v>55</v>
      </c>
      <c r="B53" s="17">
        <v>40153.370000000003</v>
      </c>
      <c r="C53" s="17">
        <v>34439.589999999997</v>
      </c>
      <c r="D53" s="12">
        <f t="shared" si="3"/>
        <v>-5713.7800000000061</v>
      </c>
      <c r="E53" s="13">
        <f t="shared" si="4"/>
        <v>0.85770110952081968</v>
      </c>
      <c r="F53" s="46">
        <f>21548.42</f>
        <v>21548.42</v>
      </c>
    </row>
    <row r="54" spans="1:6" ht="13.2" thickBot="1" x14ac:dyDescent="0.25">
      <c r="A54" s="31" t="s">
        <v>56</v>
      </c>
      <c r="B54" s="17">
        <v>10615.18</v>
      </c>
      <c r="C54" s="17">
        <v>10213.41</v>
      </c>
      <c r="D54" s="12">
        <f t="shared" si="3"/>
        <v>-401.77000000000044</v>
      </c>
      <c r="E54" s="13">
        <f t="shared" si="4"/>
        <v>0.9621513719032555</v>
      </c>
      <c r="F54" s="46">
        <f>5213.5</f>
        <v>5213.5</v>
      </c>
    </row>
    <row r="55" spans="1:6" ht="13.2" thickBot="1" x14ac:dyDescent="0.25">
      <c r="A55" s="31" t="s">
        <v>57</v>
      </c>
      <c r="B55" s="17">
        <v>90117.04</v>
      </c>
      <c r="C55" s="17">
        <v>97789.940363636357</v>
      </c>
      <c r="D55" s="12">
        <f t="shared" si="3"/>
        <v>7672.9003636363632</v>
      </c>
      <c r="E55" s="13">
        <f t="shared" si="4"/>
        <v>1.0851437238022505</v>
      </c>
      <c r="F55" s="46">
        <v>79524.39</v>
      </c>
    </row>
    <row r="56" spans="1:6" ht="13.2" thickBot="1" x14ac:dyDescent="0.25">
      <c r="A56" s="29" t="s">
        <v>58</v>
      </c>
      <c r="B56" s="15">
        <f>SUM(B50:B55)</f>
        <v>435555.07999999996</v>
      </c>
      <c r="C56" s="15">
        <f>SUM(C50:C55)</f>
        <v>410630.89036363637</v>
      </c>
      <c r="D56" s="15">
        <f>SUM(D50:D55)</f>
        <v>-24924.189636363659</v>
      </c>
      <c r="E56" s="50">
        <f t="shared" si="4"/>
        <v>0.94277603274340505</v>
      </c>
      <c r="F56" s="39">
        <f>SUM(F50:F55)</f>
        <v>374476.67</v>
      </c>
    </row>
    <row r="57" spans="1:6" ht="13.2" thickBot="1" x14ac:dyDescent="0.25">
      <c r="A57" s="29" t="s">
        <v>59</v>
      </c>
      <c r="B57" s="21" t="s">
        <v>2</v>
      </c>
      <c r="C57" s="30" t="s">
        <v>2</v>
      </c>
      <c r="D57" s="30" t="s">
        <v>2</v>
      </c>
      <c r="E57" s="56"/>
      <c r="F57" s="33"/>
    </row>
    <row r="58" spans="1:6" ht="13.2" thickBot="1" x14ac:dyDescent="0.25">
      <c r="A58" s="31" t="s">
        <v>60</v>
      </c>
      <c r="B58" s="12">
        <v>0</v>
      </c>
      <c r="C58" s="12">
        <v>9491.9</v>
      </c>
      <c r="D58" s="12">
        <f t="shared" ref="D58" si="5">C58-B58</f>
        <v>9491.9</v>
      </c>
      <c r="E58" s="50"/>
      <c r="F58" s="38"/>
    </row>
    <row r="59" spans="1:6" ht="13.2" thickBot="1" x14ac:dyDescent="0.25">
      <c r="A59" s="31"/>
      <c r="B59" s="30"/>
      <c r="C59" s="30" t="s">
        <v>2</v>
      </c>
      <c r="D59" s="32" t="s">
        <v>2</v>
      </c>
      <c r="E59" s="56"/>
      <c r="F59" s="33"/>
    </row>
    <row r="60" spans="1:6" ht="13.2" thickBot="1" x14ac:dyDescent="0.25">
      <c r="A60" s="29" t="s">
        <v>61</v>
      </c>
      <c r="B60" s="15">
        <f>SUM(B58:B59)</f>
        <v>0</v>
      </c>
      <c r="C60" s="15">
        <f>SUM(C58:C59)</f>
        <v>9491.9</v>
      </c>
      <c r="D60" s="15">
        <f>SUM(D58:D59)</f>
        <v>9491.9</v>
      </c>
      <c r="E60" s="50"/>
      <c r="F60" s="39">
        <f>SUM(F58:F59)</f>
        <v>0</v>
      </c>
    </row>
    <row r="61" spans="1:6" ht="13.2" thickBot="1" x14ac:dyDescent="0.25">
      <c r="A61" s="20" t="s">
        <v>27</v>
      </c>
      <c r="B61" s="15">
        <f>B56+B60</f>
        <v>435555.07999999996</v>
      </c>
      <c r="C61" s="15">
        <f>C56+C60</f>
        <v>420122.79036363639</v>
      </c>
      <c r="D61" s="15">
        <f>D56+D60</f>
        <v>-15432.289636363659</v>
      </c>
      <c r="E61" s="50">
        <f t="shared" si="4"/>
        <v>0.96456868408844276</v>
      </c>
      <c r="F61" s="39">
        <f>F56+F60</f>
        <v>374476.67</v>
      </c>
    </row>
    <row r="62" spans="1:6" ht="13.2" thickBot="1" x14ac:dyDescent="0.25">
      <c r="A62" s="8" t="s">
        <v>62</v>
      </c>
      <c r="B62" s="9" t="s">
        <v>2</v>
      </c>
      <c r="C62" s="9" t="s">
        <v>2</v>
      </c>
      <c r="D62" s="9" t="s">
        <v>2</v>
      </c>
      <c r="E62" s="49"/>
      <c r="F62" s="40"/>
    </row>
    <row r="63" spans="1:6" ht="13.2" thickBot="1" x14ac:dyDescent="0.25">
      <c r="A63" s="11" t="s">
        <v>63</v>
      </c>
      <c r="B63" s="18"/>
      <c r="C63" s="18"/>
      <c r="D63" s="12">
        <f t="shared" ref="D63:D70" si="6">B63+C63</f>
        <v>0</v>
      </c>
      <c r="E63" s="13"/>
      <c r="F63" s="33"/>
    </row>
    <row r="64" spans="1:6" ht="13.2" thickBot="1" x14ac:dyDescent="0.25">
      <c r="A64" s="11" t="s">
        <v>64</v>
      </c>
      <c r="B64" s="18"/>
      <c r="C64" s="18"/>
      <c r="D64" s="12">
        <f t="shared" si="6"/>
        <v>0</v>
      </c>
      <c r="E64" s="13"/>
      <c r="F64" s="33"/>
    </row>
    <row r="65" spans="1:6" ht="13.2" thickBot="1" x14ac:dyDescent="0.25">
      <c r="A65" s="11" t="s">
        <v>65</v>
      </c>
      <c r="B65" s="18"/>
      <c r="C65" s="18"/>
      <c r="D65" s="12">
        <f t="shared" si="6"/>
        <v>0</v>
      </c>
      <c r="E65" s="13"/>
      <c r="F65" s="33"/>
    </row>
    <row r="66" spans="1:6" ht="13.2" thickBot="1" x14ac:dyDescent="0.25">
      <c r="A66" s="11" t="s">
        <v>66</v>
      </c>
      <c r="B66" s="18"/>
      <c r="C66" s="18"/>
      <c r="D66" s="12">
        <f t="shared" si="6"/>
        <v>0</v>
      </c>
      <c r="E66" s="13"/>
      <c r="F66" s="33"/>
    </row>
    <row r="67" spans="1:6" ht="13.2" thickBot="1" x14ac:dyDescent="0.25">
      <c r="A67" s="11" t="s">
        <v>67</v>
      </c>
      <c r="B67" s="18"/>
      <c r="C67" s="18"/>
      <c r="D67" s="12">
        <f t="shared" si="6"/>
        <v>0</v>
      </c>
      <c r="E67" s="13"/>
      <c r="F67" s="33"/>
    </row>
    <row r="68" spans="1:6" ht="13.2" thickBot="1" x14ac:dyDescent="0.25">
      <c r="A68" s="11" t="s">
        <v>68</v>
      </c>
      <c r="B68" s="18"/>
      <c r="C68" s="18"/>
      <c r="D68" s="12">
        <f t="shared" si="6"/>
        <v>0</v>
      </c>
      <c r="E68" s="13"/>
      <c r="F68" s="33"/>
    </row>
    <row r="69" spans="1:6" ht="13.2" thickBot="1" x14ac:dyDescent="0.25">
      <c r="A69" s="11" t="s">
        <v>69</v>
      </c>
      <c r="B69" s="18"/>
      <c r="C69" s="18"/>
      <c r="D69" s="12">
        <f t="shared" si="6"/>
        <v>0</v>
      </c>
      <c r="E69" s="13"/>
      <c r="F69" s="33"/>
    </row>
    <row r="70" spans="1:6" ht="13.2" thickBot="1" x14ac:dyDescent="0.25">
      <c r="A70" s="11" t="s">
        <v>70</v>
      </c>
      <c r="B70" s="18"/>
      <c r="C70" s="18"/>
      <c r="D70" s="12">
        <f t="shared" si="6"/>
        <v>0</v>
      </c>
      <c r="E70" s="13"/>
      <c r="F70" s="33"/>
    </row>
    <row r="71" spans="1:6" ht="13.2" thickBot="1" x14ac:dyDescent="0.25">
      <c r="A71" s="20" t="s">
        <v>36</v>
      </c>
      <c r="B71" s="18">
        <f>SUM(B63:B70)</f>
        <v>0</v>
      </c>
      <c r="C71" s="18">
        <f>SUM(C63:C70)</f>
        <v>0</v>
      </c>
      <c r="D71" s="18">
        <f>SUM(D63:D70)</f>
        <v>0</v>
      </c>
      <c r="E71" s="13"/>
      <c r="F71" s="38"/>
    </row>
    <row r="72" spans="1:6" ht="13.2" thickBot="1" x14ac:dyDescent="0.25">
      <c r="A72" s="8" t="s">
        <v>71</v>
      </c>
      <c r="B72" s="9" t="s">
        <v>2</v>
      </c>
      <c r="C72" s="9" t="s">
        <v>2</v>
      </c>
      <c r="D72" s="9" t="s">
        <v>2</v>
      </c>
      <c r="E72" s="49"/>
      <c r="F72" s="40"/>
    </row>
    <row r="73" spans="1:6" ht="13.2" thickBot="1" x14ac:dyDescent="0.25">
      <c r="A73" s="11" t="s">
        <v>72</v>
      </c>
      <c r="B73" s="18"/>
      <c r="C73" s="18"/>
      <c r="D73" s="18"/>
      <c r="E73" s="13"/>
      <c r="F73" s="38"/>
    </row>
    <row r="74" spans="1:6" ht="13.2" thickBot="1" x14ac:dyDescent="0.25">
      <c r="A74" s="11" t="s">
        <v>73</v>
      </c>
      <c r="B74" s="18"/>
      <c r="C74" s="18"/>
      <c r="D74" s="18"/>
      <c r="E74" s="13"/>
      <c r="F74" s="38"/>
    </row>
    <row r="75" spans="1:6" ht="13.2" thickBot="1" x14ac:dyDescent="0.25">
      <c r="A75" s="11" t="s">
        <v>74</v>
      </c>
      <c r="B75" s="18"/>
      <c r="C75" s="18"/>
      <c r="D75" s="18"/>
      <c r="E75" s="13"/>
      <c r="F75" s="38"/>
    </row>
    <row r="76" spans="1:6" ht="13.2" thickBot="1" x14ac:dyDescent="0.25">
      <c r="A76" s="20" t="s">
        <v>38</v>
      </c>
      <c r="B76" s="18">
        <f>SUM(B73:B75)</f>
        <v>0</v>
      </c>
      <c r="C76" s="18">
        <f>SUM(C73:C75)</f>
        <v>0</v>
      </c>
      <c r="D76" s="18">
        <f>SUM(D73:D75)</f>
        <v>0</v>
      </c>
      <c r="E76" s="13"/>
      <c r="F76" s="38"/>
    </row>
    <row r="77" spans="1:6" ht="13.2" thickBot="1" x14ac:dyDescent="0.25">
      <c r="A77" s="8" t="s">
        <v>75</v>
      </c>
      <c r="B77" s="9" t="s">
        <v>2</v>
      </c>
      <c r="C77" s="9" t="s">
        <v>2</v>
      </c>
      <c r="D77" s="9" t="s">
        <v>2</v>
      </c>
      <c r="E77" s="49"/>
      <c r="F77" s="40"/>
    </row>
    <row r="78" spans="1:6" ht="13.2" thickBot="1" x14ac:dyDescent="0.25">
      <c r="A78" s="11" t="s">
        <v>76</v>
      </c>
      <c r="B78" s="18">
        <v>0</v>
      </c>
      <c r="C78" s="12">
        <v>1871.61</v>
      </c>
      <c r="D78" s="12">
        <f t="shared" ref="D78:D83" si="7">C78-B78</f>
        <v>1871.61</v>
      </c>
      <c r="E78" s="13"/>
      <c r="F78" s="38">
        <v>2197.71</v>
      </c>
    </row>
    <row r="79" spans="1:6" ht="13.2" thickBot="1" x14ac:dyDescent="0.25">
      <c r="A79" s="11" t="s">
        <v>77</v>
      </c>
      <c r="B79" s="18"/>
      <c r="C79" s="18"/>
      <c r="D79" s="12">
        <f t="shared" si="7"/>
        <v>0</v>
      </c>
      <c r="E79" s="13"/>
      <c r="F79" s="38"/>
    </row>
    <row r="80" spans="1:6" ht="13.2" thickBot="1" x14ac:dyDescent="0.25">
      <c r="A80" s="11" t="s">
        <v>42</v>
      </c>
      <c r="B80" s="18"/>
      <c r="C80" s="18"/>
      <c r="D80" s="12">
        <f t="shared" si="7"/>
        <v>0</v>
      </c>
      <c r="E80" s="13"/>
      <c r="F80" s="38"/>
    </row>
    <row r="81" spans="1:6" ht="13.2" thickBot="1" x14ac:dyDescent="0.25">
      <c r="A81" s="11" t="s">
        <v>0</v>
      </c>
      <c r="B81" s="18"/>
      <c r="C81" s="18"/>
      <c r="D81" s="12">
        <f t="shared" si="7"/>
        <v>0</v>
      </c>
      <c r="E81" s="13"/>
      <c r="F81" s="38"/>
    </row>
    <row r="82" spans="1:6" ht="13.2" thickBot="1" x14ac:dyDescent="0.25">
      <c r="A82" s="11" t="s">
        <v>78</v>
      </c>
      <c r="B82" s="18"/>
      <c r="C82" s="18"/>
      <c r="D82" s="12">
        <f t="shared" si="7"/>
        <v>0</v>
      </c>
      <c r="E82" s="13"/>
      <c r="F82" s="38"/>
    </row>
    <row r="83" spans="1:6" ht="13.2" thickBot="1" x14ac:dyDescent="0.25">
      <c r="A83" s="11" t="s">
        <v>79</v>
      </c>
      <c r="B83" s="18"/>
      <c r="C83" s="18"/>
      <c r="D83" s="12">
        <f t="shared" si="7"/>
        <v>0</v>
      </c>
      <c r="E83" s="13"/>
      <c r="F83" s="38"/>
    </row>
    <row r="84" spans="1:6" ht="13.2" thickBot="1" x14ac:dyDescent="0.25">
      <c r="A84" s="20" t="s">
        <v>43</v>
      </c>
      <c r="B84" s="18">
        <f>SUM(B78:B83)</f>
        <v>0</v>
      </c>
      <c r="C84" s="18">
        <f>SUM(C78:C83)</f>
        <v>1871.61</v>
      </c>
      <c r="D84" s="18">
        <f>C84-B84</f>
        <v>1871.61</v>
      </c>
      <c r="E84" s="13"/>
      <c r="F84" s="38">
        <f>SUM(F78:F83)</f>
        <v>2197.71</v>
      </c>
    </row>
    <row r="85" spans="1:6" ht="13.2" thickBot="1" x14ac:dyDescent="0.25">
      <c r="A85" s="8" t="s">
        <v>80</v>
      </c>
      <c r="B85" s="9" t="s">
        <v>2</v>
      </c>
      <c r="C85" s="9" t="s">
        <v>2</v>
      </c>
      <c r="D85" s="9" t="s">
        <v>2</v>
      </c>
      <c r="E85" s="49"/>
      <c r="F85" s="40"/>
    </row>
    <row r="86" spans="1:6" ht="13.2" thickBot="1" x14ac:dyDescent="0.25">
      <c r="A86" s="11" t="s">
        <v>63</v>
      </c>
      <c r="B86" s="17">
        <v>2909.91</v>
      </c>
      <c r="C86" s="12">
        <v>3260.88</v>
      </c>
      <c r="D86" s="12">
        <f t="shared" ref="D86:D92" si="8">C86-B86</f>
        <v>350.97000000000025</v>
      </c>
      <c r="E86" s="13">
        <f t="shared" ref="E86:E89" si="9">C86/B86</f>
        <v>1.1206119776900318</v>
      </c>
      <c r="F86" s="38">
        <v>6230.18</v>
      </c>
    </row>
    <row r="87" spans="1:6" ht="13.2" thickBot="1" x14ac:dyDescent="0.25">
      <c r="A87" s="11" t="s">
        <v>64</v>
      </c>
      <c r="B87" s="17">
        <v>49500</v>
      </c>
      <c r="C87" s="12">
        <v>45864.619999999995</v>
      </c>
      <c r="D87" s="12">
        <f t="shared" si="8"/>
        <v>-3635.3800000000047</v>
      </c>
      <c r="E87" s="13">
        <f t="shared" si="9"/>
        <v>0.92655797979797971</v>
      </c>
      <c r="F87" s="38">
        <v>54884.01</v>
      </c>
    </row>
    <row r="88" spans="1:6" ht="13.2" thickBot="1" x14ac:dyDescent="0.25">
      <c r="A88" s="11" t="s">
        <v>65</v>
      </c>
      <c r="B88" s="17">
        <v>20700</v>
      </c>
      <c r="C88" s="12">
        <v>15669.59</v>
      </c>
      <c r="D88" s="12">
        <f t="shared" si="8"/>
        <v>-5030.41</v>
      </c>
      <c r="E88" s="13">
        <f t="shared" si="9"/>
        <v>0.75698502415458935</v>
      </c>
      <c r="F88" s="38">
        <v>15780.12</v>
      </c>
    </row>
    <row r="89" spans="1:6" ht="13.2" thickBot="1" x14ac:dyDescent="0.25">
      <c r="A89" s="11" t="s">
        <v>66</v>
      </c>
      <c r="B89" s="17">
        <v>69532.55</v>
      </c>
      <c r="C89" s="12">
        <v>75283.42</v>
      </c>
      <c r="D89" s="12">
        <f t="shared" si="8"/>
        <v>5750.8699999999953</v>
      </c>
      <c r="E89" s="13">
        <f t="shared" si="9"/>
        <v>1.0827075952197927</v>
      </c>
      <c r="F89" s="38">
        <v>64796.01</v>
      </c>
    </row>
    <row r="90" spans="1:6" ht="13.2" thickBot="1" x14ac:dyDescent="0.25">
      <c r="A90" s="11" t="s">
        <v>81</v>
      </c>
      <c r="B90" s="17">
        <v>0</v>
      </c>
      <c r="C90" s="17">
        <v>7653.5</v>
      </c>
      <c r="D90" s="12">
        <f>C90-B90</f>
        <v>7653.5</v>
      </c>
      <c r="E90" s="13"/>
      <c r="F90" s="38">
        <v>461.69</v>
      </c>
    </row>
    <row r="91" spans="1:6" ht="13.2" thickBot="1" x14ac:dyDescent="0.25">
      <c r="A91" s="11" t="s">
        <v>68</v>
      </c>
      <c r="B91" s="17">
        <v>0</v>
      </c>
      <c r="C91" s="12"/>
      <c r="D91" s="12">
        <f>C91-B91</f>
        <v>0</v>
      </c>
      <c r="E91" s="13"/>
      <c r="F91" s="38"/>
    </row>
    <row r="92" spans="1:6" ht="13.2" thickBot="1" x14ac:dyDescent="0.25">
      <c r="A92" s="11" t="s">
        <v>82</v>
      </c>
      <c r="B92" s="17">
        <v>20983.19</v>
      </c>
      <c r="C92" s="12">
        <v>12887.63</v>
      </c>
      <c r="D92" s="12">
        <f t="shared" si="8"/>
        <v>-8095.5599999999995</v>
      </c>
      <c r="E92" s="13">
        <f t="shared" ref="E92" si="10">C92/B92</f>
        <v>0.61418830978511851</v>
      </c>
      <c r="F92" s="38">
        <v>12489.09</v>
      </c>
    </row>
    <row r="93" spans="1:6" ht="13.2" thickBot="1" x14ac:dyDescent="0.25">
      <c r="A93" s="20" t="s">
        <v>47</v>
      </c>
      <c r="B93" s="15">
        <f>SUM(B86:B92)</f>
        <v>163625.65000000002</v>
      </c>
      <c r="C93" s="15">
        <f>SUM(C86:C92)</f>
        <v>160619.64000000001</v>
      </c>
      <c r="D93" s="15">
        <f>SUM(D86:D92)</f>
        <v>-3006.0100000000075</v>
      </c>
      <c r="E93" s="50">
        <f t="shared" ref="E93" si="11">C93/B93</f>
        <v>0.9816287360814151</v>
      </c>
      <c r="F93" s="39">
        <f>SUM(F86:F92)</f>
        <v>154641.1</v>
      </c>
    </row>
    <row r="94" spans="1:6" ht="13.2" thickBot="1" x14ac:dyDescent="0.25">
      <c r="A94" s="34" t="s">
        <v>83</v>
      </c>
      <c r="B94" s="35">
        <f>B61+B71+B76+B84+B93</f>
        <v>599180.73</v>
      </c>
      <c r="C94" s="35">
        <f>C61+C71+C76+C84+C93</f>
        <v>582614.04036363633</v>
      </c>
      <c r="D94" s="35">
        <f>D61+D71+D76+D84+D93</f>
        <v>-16566.689636363666</v>
      </c>
      <c r="E94" s="57">
        <f t="shared" ref="E94" si="12">C94/B94</f>
        <v>0.97235109741202186</v>
      </c>
      <c r="F94" s="47">
        <f>F61+F71+F76+F84+F93</f>
        <v>531315.48</v>
      </c>
    </row>
    <row r="95" spans="1:6" x14ac:dyDescent="0.2">
      <c r="A95" s="27" t="s">
        <v>2</v>
      </c>
      <c r="E95" s="54"/>
      <c r="F95" s="44"/>
    </row>
    <row r="96" spans="1:6" ht="13.2" thickBot="1" x14ac:dyDescent="0.25">
      <c r="A96" s="34" t="s">
        <v>84</v>
      </c>
      <c r="B96" s="35">
        <f>B44-B94</f>
        <v>4250</v>
      </c>
      <c r="C96" s="35">
        <f>C44-C94</f>
        <v>15938.326000000117</v>
      </c>
      <c r="D96" s="35">
        <f>D44-D94</f>
        <v>11688.326000000132</v>
      </c>
      <c r="E96" s="57">
        <f t="shared" ref="E96" si="13">C96/B96</f>
        <v>3.7501943529412043</v>
      </c>
      <c r="F96" s="48">
        <f>F44-F94</f>
        <v>16716.589999999851</v>
      </c>
    </row>
    <row r="97" spans="1:1" x14ac:dyDescent="0.2">
      <c r="A97" s="36" t="s">
        <v>2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Riclassificato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2024-03-24T18:23:10Z</dcterms:created>
  <dcterms:modified xsi:type="dcterms:W3CDTF">2024-04-12T16:57:14Z</dcterms:modified>
</cp:coreProperties>
</file>